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84-1 - Obec Makovce - rek..." sheetId="2" r:id="rId2"/>
  </sheets>
  <definedNames>
    <definedName name="_xlnm.Print_Area" localSheetId="0">'Rekapitulácia stavby'!$C$4:$AP$70,'Rekapitulácia stavby'!$C$76:$AP$96</definedName>
    <definedName name="_xlnm.Print_Titles" localSheetId="0">'Rekapitulácia stavby'!$85:$85</definedName>
    <definedName name="_xlnm.Print_Area" localSheetId="1">'84-1 - Obec Makovce - rek...'!$C$4:$Q$70,'84-1 - Obec Makovce - rek...'!$C$76:$Q$102,'84-1 - Obec Makovce - rek...'!$C$108:$Q$179</definedName>
    <definedName name="_xlnm.Print_Titles" localSheetId="1">'84-1 - Obec Makovce - rek...'!$117:$117</definedName>
  </definedNames>
  <calcPr/>
</workbook>
</file>

<file path=xl/calcChain.xml><?xml version="1.0" encoding="utf-8"?>
<calcChain xmlns="http://schemas.openxmlformats.org/spreadsheetml/2006/main">
  <c i="1" r="BA88"/>
  <c r="AZ88"/>
  <c i="2" r="BI179"/>
  <c r="BH179"/>
  <c r="BG179"/>
  <c r="BE179"/>
  <c r="X179"/>
  <c r="W179"/>
  <c r="V179"/>
  <c r="BK179"/>
  <c r="P179"/>
  <c r="BF179"/>
  <c r="BI178"/>
  <c r="BH178"/>
  <c r="BG178"/>
  <c r="BE178"/>
  <c r="X178"/>
  <c r="W178"/>
  <c r="V178"/>
  <c r="BK178"/>
  <c r="P178"/>
  <c r="BF178"/>
  <c r="BI177"/>
  <c r="BH177"/>
  <c r="BG177"/>
  <c r="BE177"/>
  <c r="X177"/>
  <c r="W177"/>
  <c r="V177"/>
  <c r="BK177"/>
  <c r="P177"/>
  <c r="BF177"/>
  <c r="BI176"/>
  <c r="BH176"/>
  <c r="BG176"/>
  <c r="BE176"/>
  <c r="X176"/>
  <c r="W176"/>
  <c r="V176"/>
  <c r="BK176"/>
  <c r="P176"/>
  <c r="BF176"/>
  <c r="BI175"/>
  <c r="BH175"/>
  <c r="BG175"/>
  <c r="BE175"/>
  <c r="X175"/>
  <c r="X174"/>
  <c r="W175"/>
  <c r="W174"/>
  <c r="V175"/>
  <c r="BK175"/>
  <c r="BK174"/>
  <c r="M174"/>
  <c r="P175"/>
  <c r="BF175"/>
  <c r="K92"/>
  <c r="H92"/>
  <c r="M92"/>
  <c r="BI173"/>
  <c r="BH173"/>
  <c r="BG173"/>
  <c r="BE173"/>
  <c r="X173"/>
  <c r="W173"/>
  <c r="AD173"/>
  <c r="AB173"/>
  <c r="Z173"/>
  <c r="V173"/>
  <c r="BK173"/>
  <c r="P173"/>
  <c r="BF173"/>
  <c r="BI172"/>
  <c r="BH172"/>
  <c r="BG172"/>
  <c r="BE172"/>
  <c r="X172"/>
  <c r="W172"/>
  <c r="AD172"/>
  <c r="AB172"/>
  <c r="Z172"/>
  <c r="V172"/>
  <c r="BK172"/>
  <c r="P172"/>
  <c r="BF172"/>
  <c r="BI171"/>
  <c r="BH171"/>
  <c r="BG171"/>
  <c r="BE171"/>
  <c r="X171"/>
  <c r="W171"/>
  <c r="AD171"/>
  <c r="AB171"/>
  <c r="Z171"/>
  <c r="V171"/>
  <c r="BK171"/>
  <c r="P171"/>
  <c r="BF171"/>
  <c r="BI170"/>
  <c r="BH170"/>
  <c r="BG170"/>
  <c r="BE170"/>
  <c r="X170"/>
  <c r="W170"/>
  <c r="AD170"/>
  <c r="AB170"/>
  <c r="Z170"/>
  <c r="V170"/>
  <c r="BK170"/>
  <c r="P170"/>
  <c r="BF170"/>
  <c r="BI169"/>
  <c r="BH169"/>
  <c r="BG169"/>
  <c r="BE169"/>
  <c r="X169"/>
  <c r="X168"/>
  <c r="W169"/>
  <c r="W168"/>
  <c r="AD169"/>
  <c r="AD168"/>
  <c r="AB169"/>
  <c r="AB168"/>
  <c r="Z169"/>
  <c r="Z168"/>
  <c r="V169"/>
  <c r="BK169"/>
  <c r="BK168"/>
  <c r="M168"/>
  <c r="P169"/>
  <c r="BF169"/>
  <c r="M91"/>
  <c r="K91"/>
  <c r="H91"/>
  <c r="BI167"/>
  <c r="BH167"/>
  <c r="BG167"/>
  <c r="BE167"/>
  <c r="X167"/>
  <c r="W167"/>
  <c r="AD167"/>
  <c r="AB167"/>
  <c r="Z167"/>
  <c r="V167"/>
  <c r="BK167"/>
  <c r="P167"/>
  <c r="BF167"/>
  <c r="BI166"/>
  <c r="BH166"/>
  <c r="BG166"/>
  <c r="BE166"/>
  <c r="X166"/>
  <c r="X165"/>
  <c r="W166"/>
  <c r="W165"/>
  <c r="AD166"/>
  <c r="AD165"/>
  <c r="AB166"/>
  <c r="AB165"/>
  <c r="Z166"/>
  <c r="Z165"/>
  <c r="V166"/>
  <c r="BK166"/>
  <c r="BK165"/>
  <c r="M165"/>
  <c r="P166"/>
  <c r="BF166"/>
  <c r="M90"/>
  <c r="K90"/>
  <c r="H90"/>
  <c r="BI164"/>
  <c r="BH164"/>
  <c r="BG164"/>
  <c r="BE164"/>
  <c r="X164"/>
  <c r="W164"/>
  <c r="AD164"/>
  <c r="AB164"/>
  <c r="Z164"/>
  <c r="V164"/>
  <c r="BK164"/>
  <c r="P164"/>
  <c r="BF164"/>
  <c r="BI163"/>
  <c r="BH163"/>
  <c r="BG163"/>
  <c r="BE163"/>
  <c r="X163"/>
  <c r="W163"/>
  <c r="AD163"/>
  <c r="AB163"/>
  <c r="Z163"/>
  <c r="V163"/>
  <c r="BK163"/>
  <c r="P163"/>
  <c r="BF163"/>
  <c r="BI162"/>
  <c r="BH162"/>
  <c r="BG162"/>
  <c r="BE162"/>
  <c r="X162"/>
  <c r="W162"/>
  <c r="AD162"/>
  <c r="AB162"/>
  <c r="Z162"/>
  <c r="V162"/>
  <c r="BK162"/>
  <c r="P162"/>
  <c r="BF162"/>
  <c r="BI161"/>
  <c r="BH161"/>
  <c r="BG161"/>
  <c r="BE161"/>
  <c r="X161"/>
  <c r="W161"/>
  <c r="AD161"/>
  <c r="AB161"/>
  <c r="Z161"/>
  <c r="V161"/>
  <c r="BK161"/>
  <c r="P161"/>
  <c r="BF161"/>
  <c r="BI160"/>
  <c r="BH160"/>
  <c r="BG160"/>
  <c r="BE160"/>
  <c r="X160"/>
  <c r="W160"/>
  <c r="AD160"/>
  <c r="AB160"/>
  <c r="Z160"/>
  <c r="V160"/>
  <c r="BK160"/>
  <c r="P160"/>
  <c r="BF160"/>
  <c r="BI159"/>
  <c r="BH159"/>
  <c r="BG159"/>
  <c r="BE159"/>
  <c r="X159"/>
  <c r="W159"/>
  <c r="AD159"/>
  <c r="AB159"/>
  <c r="Z159"/>
  <c r="V159"/>
  <c r="BK159"/>
  <c r="P159"/>
  <c r="BF159"/>
  <c r="BI158"/>
  <c r="BH158"/>
  <c r="BG158"/>
  <c r="BE158"/>
  <c r="X158"/>
  <c r="W158"/>
  <c r="AD158"/>
  <c r="AB158"/>
  <c r="Z158"/>
  <c r="V158"/>
  <c r="BK158"/>
  <c r="P158"/>
  <c r="BF158"/>
  <c r="BI157"/>
  <c r="BH157"/>
  <c r="BG157"/>
  <c r="BE157"/>
  <c r="X157"/>
  <c r="W157"/>
  <c r="AD157"/>
  <c r="AB157"/>
  <c r="Z157"/>
  <c r="V157"/>
  <c r="BK157"/>
  <c r="P157"/>
  <c r="BF157"/>
  <c r="BI156"/>
  <c r="BH156"/>
  <c r="BG156"/>
  <c r="BE156"/>
  <c r="X156"/>
  <c r="W156"/>
  <c r="AD156"/>
  <c r="AB156"/>
  <c r="Z156"/>
  <c r="V156"/>
  <c r="BK156"/>
  <c r="P156"/>
  <c r="BF156"/>
  <c r="BI155"/>
  <c r="BH155"/>
  <c r="BG155"/>
  <c r="BE155"/>
  <c r="X155"/>
  <c r="W155"/>
  <c r="AD155"/>
  <c r="AB155"/>
  <c r="Z155"/>
  <c r="V155"/>
  <c r="BK155"/>
  <c r="P155"/>
  <c r="BF155"/>
  <c r="BI154"/>
  <c r="BH154"/>
  <c r="BG154"/>
  <c r="BE154"/>
  <c r="X154"/>
  <c r="W154"/>
  <c r="AD154"/>
  <c r="AB154"/>
  <c r="Z154"/>
  <c r="V154"/>
  <c r="BK154"/>
  <c r="P154"/>
  <c r="BF154"/>
  <c r="BI153"/>
  <c r="BH153"/>
  <c r="BG153"/>
  <c r="BE153"/>
  <c r="X153"/>
  <c r="W153"/>
  <c r="AD153"/>
  <c r="AB153"/>
  <c r="Z153"/>
  <c r="V153"/>
  <c r="BK153"/>
  <c r="P153"/>
  <c r="BF153"/>
  <c r="BI152"/>
  <c r="BH152"/>
  <c r="BG152"/>
  <c r="BE152"/>
  <c r="X152"/>
  <c r="W152"/>
  <c r="AD152"/>
  <c r="AB152"/>
  <c r="Z152"/>
  <c r="V152"/>
  <c r="BK152"/>
  <c r="P152"/>
  <c r="BF152"/>
  <c r="BI151"/>
  <c r="BH151"/>
  <c r="BG151"/>
  <c r="BE151"/>
  <c r="X151"/>
  <c r="W151"/>
  <c r="AD151"/>
  <c r="AB151"/>
  <c r="Z151"/>
  <c r="V151"/>
  <c r="BK151"/>
  <c r="P151"/>
  <c r="BF151"/>
  <c r="BI150"/>
  <c r="BH150"/>
  <c r="BG150"/>
  <c r="BE150"/>
  <c r="X150"/>
  <c r="W150"/>
  <c r="AD150"/>
  <c r="AB150"/>
  <c r="Z150"/>
  <c r="V150"/>
  <c r="BK150"/>
  <c r="P150"/>
  <c r="BF150"/>
  <c r="BI149"/>
  <c r="BH149"/>
  <c r="BG149"/>
  <c r="BE149"/>
  <c r="X149"/>
  <c r="W149"/>
  <c r="AD149"/>
  <c r="AB149"/>
  <c r="Z149"/>
  <c r="V149"/>
  <c r="BK149"/>
  <c r="P149"/>
  <c r="BF149"/>
  <c r="BI148"/>
  <c r="BH148"/>
  <c r="BG148"/>
  <c r="BE148"/>
  <c r="X148"/>
  <c r="W148"/>
  <c r="AD148"/>
  <c r="AB148"/>
  <c r="Z148"/>
  <c r="V148"/>
  <c r="BK148"/>
  <c r="P148"/>
  <c r="BF148"/>
  <c r="BI147"/>
  <c r="BH147"/>
  <c r="BG147"/>
  <c r="BE147"/>
  <c r="X147"/>
  <c r="W147"/>
  <c r="AD147"/>
  <c r="AB147"/>
  <c r="Z147"/>
  <c r="V147"/>
  <c r="BK147"/>
  <c r="P147"/>
  <c r="BF147"/>
  <c r="BI146"/>
  <c r="BH146"/>
  <c r="BG146"/>
  <c r="BE146"/>
  <c r="X146"/>
  <c r="W146"/>
  <c r="AD146"/>
  <c r="AB146"/>
  <c r="Z146"/>
  <c r="V146"/>
  <c r="BK146"/>
  <c r="P146"/>
  <c r="BF146"/>
  <c r="BI145"/>
  <c r="BH145"/>
  <c r="BG145"/>
  <c r="BE145"/>
  <c r="X145"/>
  <c r="W145"/>
  <c r="AD145"/>
  <c r="AB145"/>
  <c r="Z145"/>
  <c r="V145"/>
  <c r="BK145"/>
  <c r="P145"/>
  <c r="BF145"/>
  <c r="BI144"/>
  <c r="BH144"/>
  <c r="BG144"/>
  <c r="BE144"/>
  <c r="X144"/>
  <c r="W144"/>
  <c r="AD144"/>
  <c r="AB144"/>
  <c r="Z144"/>
  <c r="V144"/>
  <c r="BK144"/>
  <c r="P144"/>
  <c r="BF144"/>
  <c r="BI143"/>
  <c r="BH143"/>
  <c r="BG143"/>
  <c r="BE143"/>
  <c r="X143"/>
  <c r="W143"/>
  <c r="AD143"/>
  <c r="AB143"/>
  <c r="Z143"/>
  <c r="V143"/>
  <c r="BK143"/>
  <c r="P143"/>
  <c r="BF143"/>
  <c r="BI142"/>
  <c r="BH142"/>
  <c r="BG142"/>
  <c r="BE142"/>
  <c r="X142"/>
  <c r="W142"/>
  <c r="AD142"/>
  <c r="AB142"/>
  <c r="Z142"/>
  <c r="V142"/>
  <c r="BK142"/>
  <c r="P142"/>
  <c r="BF142"/>
  <c r="BI141"/>
  <c r="BH141"/>
  <c r="BG141"/>
  <c r="BE141"/>
  <c r="X141"/>
  <c r="W141"/>
  <c r="AD141"/>
  <c r="AB141"/>
  <c r="Z141"/>
  <c r="V141"/>
  <c r="BK141"/>
  <c r="P141"/>
  <c r="BF141"/>
  <c r="BI140"/>
  <c r="BH140"/>
  <c r="BG140"/>
  <c r="BE140"/>
  <c r="X140"/>
  <c r="W140"/>
  <c r="AD140"/>
  <c r="AB140"/>
  <c r="Z140"/>
  <c r="V140"/>
  <c r="BK140"/>
  <c r="P140"/>
  <c r="BF140"/>
  <c r="BI139"/>
  <c r="BH139"/>
  <c r="BG139"/>
  <c r="BE139"/>
  <c r="X139"/>
  <c r="W139"/>
  <c r="AD139"/>
  <c r="AB139"/>
  <c r="Z139"/>
  <c r="V139"/>
  <c r="BK139"/>
  <c r="P139"/>
  <c r="BF139"/>
  <c r="BI138"/>
  <c r="BH138"/>
  <c r="BG138"/>
  <c r="BE138"/>
  <c r="X138"/>
  <c r="W138"/>
  <c r="AD138"/>
  <c r="AB138"/>
  <c r="Z138"/>
  <c r="V138"/>
  <c r="BK138"/>
  <c r="P138"/>
  <c r="BF138"/>
  <c r="BI137"/>
  <c r="BH137"/>
  <c r="BG137"/>
  <c r="BE137"/>
  <c r="X137"/>
  <c r="W137"/>
  <c r="AD137"/>
  <c r="AB137"/>
  <c r="Z137"/>
  <c r="V137"/>
  <c r="BK137"/>
  <c r="P137"/>
  <c r="BF137"/>
  <c r="BI136"/>
  <c r="BH136"/>
  <c r="BG136"/>
  <c r="BE136"/>
  <c r="X136"/>
  <c r="W136"/>
  <c r="AD136"/>
  <c r="AB136"/>
  <c r="Z136"/>
  <c r="V136"/>
  <c r="BK136"/>
  <c r="P136"/>
  <c r="BF136"/>
  <c r="BI135"/>
  <c r="BH135"/>
  <c r="BG135"/>
  <c r="BE135"/>
  <c r="X135"/>
  <c r="W135"/>
  <c r="AD135"/>
  <c r="AB135"/>
  <c r="Z135"/>
  <c r="V135"/>
  <c r="BK135"/>
  <c r="P135"/>
  <c r="BF135"/>
  <c r="BI134"/>
  <c r="BH134"/>
  <c r="BG134"/>
  <c r="BE134"/>
  <c r="X134"/>
  <c r="W134"/>
  <c r="AD134"/>
  <c r="AB134"/>
  <c r="Z134"/>
  <c r="V134"/>
  <c r="BK134"/>
  <c r="P134"/>
  <c r="BF134"/>
  <c r="BI133"/>
  <c r="BH133"/>
  <c r="BG133"/>
  <c r="BE133"/>
  <c r="X133"/>
  <c r="W133"/>
  <c r="AD133"/>
  <c r="AB133"/>
  <c r="Z133"/>
  <c r="V133"/>
  <c r="BK133"/>
  <c r="P133"/>
  <c r="BF133"/>
  <c r="BI132"/>
  <c r="BH132"/>
  <c r="BG132"/>
  <c r="BE132"/>
  <c r="X132"/>
  <c r="W132"/>
  <c r="AD132"/>
  <c r="AB132"/>
  <c r="Z132"/>
  <c r="V132"/>
  <c r="BK132"/>
  <c r="P132"/>
  <c r="BF132"/>
  <c r="BI131"/>
  <c r="BH131"/>
  <c r="BG131"/>
  <c r="BE131"/>
  <c r="X131"/>
  <c r="W131"/>
  <c r="AD131"/>
  <c r="AB131"/>
  <c r="Z131"/>
  <c r="V131"/>
  <c r="BK131"/>
  <c r="P131"/>
  <c r="BF131"/>
  <c r="BI130"/>
  <c r="BH130"/>
  <c r="BG130"/>
  <c r="BE130"/>
  <c r="X130"/>
  <c r="W130"/>
  <c r="AD130"/>
  <c r="AB130"/>
  <c r="Z130"/>
  <c r="V130"/>
  <c r="BK130"/>
  <c r="P130"/>
  <c r="BF130"/>
  <c r="BI129"/>
  <c r="BH129"/>
  <c r="BG129"/>
  <c r="BE129"/>
  <c r="X129"/>
  <c r="W129"/>
  <c r="AD129"/>
  <c r="AB129"/>
  <c r="Z129"/>
  <c r="V129"/>
  <c r="BK129"/>
  <c r="P129"/>
  <c r="BF129"/>
  <c r="BI128"/>
  <c r="BH128"/>
  <c r="BG128"/>
  <c r="BE128"/>
  <c r="X128"/>
  <c r="W128"/>
  <c r="AD128"/>
  <c r="AB128"/>
  <c r="Z128"/>
  <c r="V128"/>
  <c r="BK128"/>
  <c r="P128"/>
  <c r="BF128"/>
  <c r="BI127"/>
  <c r="BH127"/>
  <c r="BG127"/>
  <c r="BE127"/>
  <c r="X127"/>
  <c r="W127"/>
  <c r="AD127"/>
  <c r="AB127"/>
  <c r="Z127"/>
  <c r="V127"/>
  <c r="BK127"/>
  <c r="P127"/>
  <c r="BF127"/>
  <c r="BI126"/>
  <c r="BH126"/>
  <c r="BG126"/>
  <c r="BE126"/>
  <c r="X126"/>
  <c r="W126"/>
  <c r="AD126"/>
  <c r="AB126"/>
  <c r="Z126"/>
  <c r="V126"/>
  <c r="BK126"/>
  <c r="P126"/>
  <c r="BF126"/>
  <c r="BI125"/>
  <c r="BH125"/>
  <c r="BG125"/>
  <c r="BE125"/>
  <c r="X125"/>
  <c r="W125"/>
  <c r="AD125"/>
  <c r="AB125"/>
  <c r="Z125"/>
  <c r="V125"/>
  <c r="BK125"/>
  <c r="P125"/>
  <c r="BF125"/>
  <c r="BI124"/>
  <c r="BH124"/>
  <c r="BG124"/>
  <c r="BE124"/>
  <c r="X124"/>
  <c r="W124"/>
  <c r="AD124"/>
  <c r="AB124"/>
  <c r="Z124"/>
  <c r="V124"/>
  <c r="BK124"/>
  <c r="P124"/>
  <c r="BF124"/>
  <c r="BI123"/>
  <c r="BH123"/>
  <c r="BG123"/>
  <c r="BE123"/>
  <c r="X123"/>
  <c r="W123"/>
  <c r="AD123"/>
  <c r="AB123"/>
  <c r="Z123"/>
  <c r="V123"/>
  <c r="BK123"/>
  <c r="P123"/>
  <c r="BF123"/>
  <c r="BI122"/>
  <c r="BH122"/>
  <c r="BG122"/>
  <c r="BE122"/>
  <c r="X122"/>
  <c r="W122"/>
  <c r="AD122"/>
  <c r="AB122"/>
  <c r="Z122"/>
  <c r="V122"/>
  <c r="BK122"/>
  <c r="P122"/>
  <c r="BF122"/>
  <c r="BI121"/>
  <c r="BH121"/>
  <c r="BG121"/>
  <c r="BE121"/>
  <c r="X121"/>
  <c r="X120"/>
  <c r="X119"/>
  <c r="X118"/>
  <c r="K87"/>
  <c r="W121"/>
  <c r="W120"/>
  <c r="W119"/>
  <c r="W118"/>
  <c r="H87"/>
  <c r="AD121"/>
  <c r="AD120"/>
  <c r="AD119"/>
  <c r="AD118"/>
  <c r="AB121"/>
  <c r="AB120"/>
  <c r="AB119"/>
  <c r="AB118"/>
  <c r="Z121"/>
  <c r="Z120"/>
  <c r="Z119"/>
  <c r="Z118"/>
  <c i="1" r="AW88"/>
  <c i="2" r="V121"/>
  <c r="BK121"/>
  <c r="BK120"/>
  <c r="M120"/>
  <c r="BK119"/>
  <c r="M119"/>
  <c r="BK118"/>
  <c r="M118"/>
  <c r="M87"/>
  <c r="P121"/>
  <c r="BF121"/>
  <c r="M89"/>
  <c r="K89"/>
  <c r="H89"/>
  <c r="M88"/>
  <c r="K88"/>
  <c r="H88"/>
  <c r="F114"/>
  <c r="F112"/>
  <c r="F110"/>
  <c r="BI100"/>
  <c r="BH100"/>
  <c r="BG100"/>
  <c r="BE100"/>
  <c r="M100"/>
  <c r="BF100"/>
  <c r="BI99"/>
  <c r="BH99"/>
  <c r="BG99"/>
  <c r="BE99"/>
  <c r="M99"/>
  <c r="BF99"/>
  <c r="BI98"/>
  <c r="BH98"/>
  <c r="BG98"/>
  <c r="BE98"/>
  <c r="M98"/>
  <c r="BF98"/>
  <c r="BI97"/>
  <c r="BH97"/>
  <c r="BG97"/>
  <c r="BE97"/>
  <c r="M97"/>
  <c r="BF97"/>
  <c r="BI96"/>
  <c r="BH96"/>
  <c r="BG96"/>
  <c r="BE96"/>
  <c r="M96"/>
  <c r="BF96"/>
  <c r="BI95"/>
  <c r="H37"/>
  <c i="1" r="BF88"/>
  <c i="2" r="BH95"/>
  <c r="H36"/>
  <c i="1" r="BE88"/>
  <c i="2" r="BG95"/>
  <c r="H35"/>
  <c i="1" r="BD88"/>
  <c i="2" r="BE95"/>
  <c r="M33"/>
  <c i="1" r="AX88"/>
  <c i="2" r="H33"/>
  <c i="1" r="BB88"/>
  <c i="2" r="M95"/>
  <c r="M94"/>
  <c r="L102"/>
  <c r="BF95"/>
  <c r="M34"/>
  <c i="1" r="AY88"/>
  <c i="2" r="H34"/>
  <c i="1" r="BC88"/>
  <c i="2" r="M29"/>
  <c i="1" r="AU88"/>
  <c i="2" r="M28"/>
  <c i="1" r="AT88"/>
  <c i="2" r="M27"/>
  <c i="1" r="AS88"/>
  <c i="2" r="M26"/>
  <c r="F82"/>
  <c r="F80"/>
  <c r="F78"/>
  <c r="M31"/>
  <c i="1" r="AG88"/>
  <c i="2" r="L39"/>
  <c r="O20"/>
  <c r="E20"/>
  <c r="M115"/>
  <c r="M83"/>
  <c r="O19"/>
  <c r="O17"/>
  <c r="E17"/>
  <c r="M114"/>
  <c r="M82"/>
  <c r="O16"/>
  <c r="O14"/>
  <c r="E14"/>
  <c r="F115"/>
  <c r="F83"/>
  <c r="O13"/>
  <c r="O8"/>
  <c r="M112"/>
  <c r="M80"/>
  <c i="1" r="CK94"/>
  <c r="CJ94"/>
  <c r="CI94"/>
  <c r="CC94"/>
  <c r="CH94"/>
  <c r="CB94"/>
  <c r="CG94"/>
  <c r="CA94"/>
  <c r="CF94"/>
  <c r="BZ94"/>
  <c r="CE94"/>
  <c r="CK93"/>
  <c r="CJ93"/>
  <c r="CI93"/>
  <c r="CC93"/>
  <c r="CH93"/>
  <c r="CB93"/>
  <c r="CG93"/>
  <c r="CA93"/>
  <c r="CF93"/>
  <c r="BZ93"/>
  <c r="CE93"/>
  <c r="CK92"/>
  <c r="CJ92"/>
  <c r="CI92"/>
  <c r="CC92"/>
  <c r="CH92"/>
  <c r="CB92"/>
  <c r="CG92"/>
  <c r="CA92"/>
  <c r="CF92"/>
  <c r="BZ92"/>
  <c r="CE92"/>
  <c r="CK91"/>
  <c r="CJ91"/>
  <c r="CI91"/>
  <c r="CH91"/>
  <c r="CG91"/>
  <c r="CF91"/>
  <c r="BZ91"/>
  <c r="CE91"/>
  <c r="BF87"/>
  <c r="W37"/>
  <c r="BE87"/>
  <c r="W36"/>
  <c r="BD87"/>
  <c r="W35"/>
  <c r="BC87"/>
  <c r="W34"/>
  <c r="BB87"/>
  <c r="BA87"/>
  <c r="AZ87"/>
  <c r="AY87"/>
  <c r="AK34"/>
  <c r="AX87"/>
  <c r="AW87"/>
  <c r="AV87"/>
  <c r="AU87"/>
  <c r="AT87"/>
  <c r="AK28"/>
  <c r="AS87"/>
  <c r="AK27"/>
  <c r="AG87"/>
  <c r="AK26"/>
  <c r="AG94"/>
  <c r="CD94"/>
  <c r="AV94"/>
  <c r="BY94"/>
  <c r="AN94"/>
  <c r="AG93"/>
  <c r="CD93"/>
  <c r="AV93"/>
  <c r="BY93"/>
  <c r="AN93"/>
  <c r="AG92"/>
  <c r="CD92"/>
  <c r="AV92"/>
  <c r="BY92"/>
  <c r="AN92"/>
  <c r="AG91"/>
  <c r="AG90"/>
  <c r="AK29"/>
  <c r="AG96"/>
  <c r="CD91"/>
  <c r="W33"/>
  <c r="AV91"/>
  <c r="BY91"/>
  <c r="AK33"/>
  <c r="AN91"/>
  <c r="AN90"/>
  <c r="AV88"/>
  <c r="AN88"/>
  <c r="AN87"/>
  <c r="AN96"/>
  <c r="AM83"/>
  <c r="L83"/>
  <c r="AM82"/>
  <c r="L82"/>
  <c r="AM80"/>
  <c r="L80"/>
  <c r="L78"/>
  <c r="L77"/>
  <c r="AK31"/>
  <c r="AK39"/>
</calcChain>
</file>

<file path=xl/sharedStrings.xml><?xml version="1.0" encoding="utf-8"?>
<sst xmlns="http://schemas.openxmlformats.org/spreadsheetml/2006/main">
  <si>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</si>
  <si>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</si>
  <si>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</si>
  <si>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</si>
  <si>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</si>
  <si>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</si>
  <si>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</si>
  <si>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True</t>
  </si>
  <si>
    <t>optimalizované pre tlač zostáv vo formáte A4 - na výšku</t>
  </si>
  <si>
    <t xml:space="preserve">&gt;&gt;  skryté stĺpce  &lt;&lt;</t>
  </si>
  <si>
    <t>0,01</t>
  </si>
  <si>
    <t>20</t>
  </si>
  <si>
    <t>0,001</t>
  </si>
  <si>
    <t>SÚHRNNÝ LIST STAVBY</t>
  </si>
  <si>
    <t xml:space="preserve">v ---  nižšie sa nachádzajú doplnkové a pomocné údaje k zostavám  --- v</t>
  </si>
  <si>
    <t>Návod na vyplnenie</t>
  </si>
  <si>
    <t>Kód:</t>
  </si>
  <si>
    <t>84-1</t>
  </si>
  <si>
    <t xml:space="preserve"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</si>
  <si>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</si>
  <si>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Obec Makovce - rekonštrukcia verejného osvetlenia</t>
  </si>
  <si>
    <t>JKSO:</t>
  </si>
  <si>
    <t/>
  </si>
  <si>
    <t>KS:</t>
  </si>
  <si>
    <t>Miesto:</t>
  </si>
  <si>
    <t xml:space="preserve"> </t>
  </si>
  <si>
    <t>Dátum:</t>
  </si>
  <si>
    <t>26. 9. 2018</t>
  </si>
  <si>
    <t>Objednávateľ:</t>
  </si>
  <si>
    <t>IČO:</t>
  </si>
  <si>
    <t>Obec Makovce</t>
  </si>
  <si>
    <t>IČO DPH:</t>
  </si>
  <si>
    <t>Zhotoviteľ:</t>
  </si>
  <si>
    <t>Vyplň údaj</t>
  </si>
  <si>
    <t>Projektant:</t>
  </si>
  <si>
    <t>Spracovateľ:</t>
  </si>
  <si>
    <t>Poznámka:</t>
  </si>
  <si>
    <t>Náklady z rozpočtov</t>
  </si>
  <si>
    <t>Materiál</t>
  </si>
  <si>
    <t>Montáž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</si>
  <si>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</si>
  <si>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</si>
  <si>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</si>
  <si>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</si>
  <si>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</si>
  <si>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</si>
  <si>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</si>
  <si>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</si>
  <si>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</si>
  <si>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</si>
  <si>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</si>
  <si>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</si>
  <si>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</si>
  <si>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</si>
  <si>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</si>
  <si>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</si>
  <si>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</si>
  <si>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</si>
  <si>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</si>
  <si>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</si>
  <si>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</si>
  <si>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</si>
  <si>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</si>
  <si>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</si>
  <si>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</si>
  <si>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</si>
  <si>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</si>
  <si>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</si>
  <si>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</si>
  <si>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</si>
  <si>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</si>
  <si>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</si>
  <si>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</si>
  <si>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</si>
  <si>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</si>
  <si>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</si>
  <si>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</si>
  <si>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</si>
  <si>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</si>
  <si>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</si>
  <si>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</si>
  <si>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</si>
  <si>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{d46a16b3-1cb6-488b-9735-81dd845c4499}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</si>
  <si>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</si>
  <si>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</si>
  <si>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</si>
  <si>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</si>
  <si>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</si>
  <si>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</si>
  <si>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</si>
  <si>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</si>
  <si>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</si>
  <si>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</si>
  <si>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</si>
  <si>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</si>
  <si>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</si>
  <si>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</si>
  <si>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</si>
  <si>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</si>
  <si>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</si>
  <si>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</si>
  <si>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</si>
  <si>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</si>
  <si>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REKAPITULÁCIA ROZPOČTU</t>
  </si>
  <si>
    <t>Kód - Popis</t>
  </si>
  <si>
    <t>Materiál [EUR]</t>
  </si>
  <si>
    <t>Montáž [EUR]</t>
  </si>
  <si>
    <t>Cena celkom [EUR]</t>
  </si>
  <si>
    <t>1) Náklady z rozpočtu</t>
  </si>
  <si>
    <t>-1</t>
  </si>
  <si>
    <t>M - Práce a dodávky M</t>
  </si>
  <si>
    <t xml:space="preserve">    21-M - Elektromontáže</t>
  </si>
  <si>
    <t xml:space="preserve">      46-M - Zemné práce pri extr.mont.prácach</t>
  </si>
  <si>
    <t xml:space="preserve">        HZS - Ostatné</t>
  </si>
  <si>
    <t xml:space="preserve"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</si>
  <si>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</si>
  <si>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</si>
  <si>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</si>
  <si>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</si>
  <si>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</si>
  <si>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</si>
  <si>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</si>
  <si>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</si>
  <si>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</si>
  <si>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</si>
  <si>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</si>
  <si>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</si>
  <si>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</si>
  <si>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</si>
  <si>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</si>
  <si>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</si>
  <si>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 materiál [EUR]</t>
  </si>
  <si>
    <t>J. montáž [EUR]</t>
  </si>
  <si>
    <t>Poznámka</t>
  </si>
  <si>
    <t>J.cena [EUR]</t>
  </si>
  <si>
    <t>Materiál celkom [EUR]</t>
  </si>
  <si>
    <t>Montáž celkom [EUR]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</si>
  <si>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</si>
  <si>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</si>
  <si>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</si>
  <si>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</si>
  <si>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</si>
  <si>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</si>
  <si>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3</t>
  </si>
  <si>
    <t>ROZPOCET</t>
  </si>
  <si>
    <t>K</t>
  </si>
  <si>
    <t>210193007</t>
  </si>
  <si>
    <t>Rozvádzač RVO</t>
  </si>
  <si>
    <t>ks</t>
  </si>
  <si>
    <t>64</t>
  </si>
  <si>
    <t>-164103789</t>
  </si>
  <si>
    <t>21096314136</t>
  </si>
  <si>
    <t>Demontáž existujúceho RVO</t>
  </si>
  <si>
    <t>-281136250</t>
  </si>
  <si>
    <t>M</t>
  </si>
  <si>
    <t>357110007300</t>
  </si>
  <si>
    <t>Rozvádzač RVO vrátane príslušenstva</t>
  </si>
  <si>
    <t>128</t>
  </si>
  <si>
    <t>-1403936289</t>
  </si>
  <si>
    <t>4</t>
  </si>
  <si>
    <t>3470413000</t>
  </si>
  <si>
    <t>LED svietidlo 2G °2730lm 21W IP66 4K ASTRODIM+CLO</t>
  </si>
  <si>
    <t>1994310128</t>
  </si>
  <si>
    <t>5</t>
  </si>
  <si>
    <t>347041300011</t>
  </si>
  <si>
    <t>LED svietidlo 2G °2000lm 17W IP66 4K ASTRODIM+CLO</t>
  </si>
  <si>
    <t>336083386</t>
  </si>
  <si>
    <t>6</t>
  </si>
  <si>
    <t>2109620501</t>
  </si>
  <si>
    <t>Demontáž svietidla pod vedením NN</t>
  </si>
  <si>
    <t>563190428</t>
  </si>
  <si>
    <t>7</t>
  </si>
  <si>
    <t>2102019444</t>
  </si>
  <si>
    <t>Montáž svietidla pod vedením NN</t>
  </si>
  <si>
    <t>-1541926509</t>
  </si>
  <si>
    <t>8</t>
  </si>
  <si>
    <t>210204102-D</t>
  </si>
  <si>
    <t>Demontáž výložníka pod vedením NN</t>
  </si>
  <si>
    <t>-1434220483</t>
  </si>
  <si>
    <t>9</t>
  </si>
  <si>
    <t>2102041011</t>
  </si>
  <si>
    <t>Montáž výložníka pod vedením NN</t>
  </si>
  <si>
    <t>-205173201</t>
  </si>
  <si>
    <t>10</t>
  </si>
  <si>
    <t>316770000600P</t>
  </si>
  <si>
    <t>Výložník klasik na stĺp NN, ŽZ, tr. 60,3x2mm, profilový plech 3mm, obruč M10-0,5m/5°</t>
  </si>
  <si>
    <t>256</t>
  </si>
  <si>
    <t>1168235781</t>
  </si>
  <si>
    <t>11</t>
  </si>
  <si>
    <t>3167700000K</t>
  </si>
  <si>
    <t>Výložník klasik na stĺp NN, ŽZ, tr. 60,3x2mm, profilový plech 3mm, obruč M10-1m/5°</t>
  </si>
  <si>
    <t>1460677840</t>
  </si>
  <si>
    <t>12</t>
  </si>
  <si>
    <t>2102200205</t>
  </si>
  <si>
    <t>Montáž prívodného vedenia so svorkami (2,5m - na stĺp NN)</t>
  </si>
  <si>
    <t>284144726</t>
  </si>
  <si>
    <t>13</t>
  </si>
  <si>
    <t>374550000800</t>
  </si>
  <si>
    <t>Svorka univerzálna pre hlavný vodič 16 mm2 (5,4 mm), 35x25/M8/1,6 kN</t>
  </si>
  <si>
    <t>1651691942</t>
  </si>
  <si>
    <t>14</t>
  </si>
  <si>
    <t>210204L011</t>
  </si>
  <si>
    <t>Uličný stĺp kužeľový s prírubou</t>
  </si>
  <si>
    <t>-41434462</t>
  </si>
  <si>
    <t>15</t>
  </si>
  <si>
    <t>3160114100</t>
  </si>
  <si>
    <t>Ulič. stĺp.kužeľový s prírubou , H=8m</t>
  </si>
  <si>
    <t>925427463</t>
  </si>
  <si>
    <t>16</t>
  </si>
  <si>
    <t>210201001</t>
  </si>
  <si>
    <t xml:space="preserve">Svietidlo - montáž na uličný stĺp </t>
  </si>
  <si>
    <t>408854031</t>
  </si>
  <si>
    <t>17</t>
  </si>
  <si>
    <t>275351K217</t>
  </si>
  <si>
    <t>Montáž základu pre oceľový stĺp</t>
  </si>
  <si>
    <t>1238417705</t>
  </si>
  <si>
    <t>18</t>
  </si>
  <si>
    <t>535120000K200</t>
  </si>
  <si>
    <t>Základ pre oceľový stĺp 7 - 10 m</t>
  </si>
  <si>
    <t>-1702081584</t>
  </si>
  <si>
    <t>19</t>
  </si>
  <si>
    <t>210204201</t>
  </si>
  <si>
    <t>Elektrovýstroj stožiara pre 1 okruh</t>
  </si>
  <si>
    <t>-1767801128</t>
  </si>
  <si>
    <t>3450662900</t>
  </si>
  <si>
    <t>Rozvodnica 1-poistka/TB-1/poistková vložka D01 gL 10A</t>
  </si>
  <si>
    <t>1293575762</t>
  </si>
  <si>
    <t>21</t>
  </si>
  <si>
    <t>2102040111</t>
  </si>
  <si>
    <t xml:space="preserve">Výložník  jednoramenný na oceľový stĺp</t>
  </si>
  <si>
    <t>1594104909</t>
  </si>
  <si>
    <t>22</t>
  </si>
  <si>
    <t>3160100900</t>
  </si>
  <si>
    <t>Jednoram. výložník na oceľový stĺp, W=1,0 m.h=1,0m, 5°</t>
  </si>
  <si>
    <t>-1243405602</t>
  </si>
  <si>
    <t>23</t>
  </si>
  <si>
    <t>210100251</t>
  </si>
  <si>
    <t>Ukončenie celoplastových káblov páskou do 3x2,5</t>
  </si>
  <si>
    <t>693810545</t>
  </si>
  <si>
    <t>24</t>
  </si>
  <si>
    <t>210100252</t>
  </si>
  <si>
    <t>Ukončenie celoplastových káblov zmrašť. záklopkou alebo páskou do 4 x 25 mm2</t>
  </si>
  <si>
    <t>-1160083643</t>
  </si>
  <si>
    <t>25</t>
  </si>
  <si>
    <t>3451807310</t>
  </si>
  <si>
    <t>Zmršťovacia káblová koncovka SKR4 38/11</t>
  </si>
  <si>
    <t>-221098268</t>
  </si>
  <si>
    <t>26</t>
  </si>
  <si>
    <t>220110611</t>
  </si>
  <si>
    <t>Poistková skriňa liatinová alebo plechová na stožiar, do 3x 100 A</t>
  </si>
  <si>
    <t>-1636777928</t>
  </si>
  <si>
    <t>27</t>
  </si>
  <si>
    <t>3570190794</t>
  </si>
  <si>
    <t>Skriňa SPP2/100, PN00 16A, vr. upevnenia</t>
  </si>
  <si>
    <t>-436680595</t>
  </si>
  <si>
    <t>28</t>
  </si>
  <si>
    <t>210220282</t>
  </si>
  <si>
    <t xml:space="preserve">Uzemňovacia profilová tyč FeZn  ZPT a ZT</t>
  </si>
  <si>
    <t>-1025482916</t>
  </si>
  <si>
    <t>29</t>
  </si>
  <si>
    <t>354410057100</t>
  </si>
  <si>
    <t>Tyč uzemňovacia FeZn profilová označenie ZPT 1 m - profil T</t>
  </si>
  <si>
    <t>790302684</t>
  </si>
  <si>
    <t>30</t>
  </si>
  <si>
    <t>3540406700</t>
  </si>
  <si>
    <t>HR-Svorka SR 02</t>
  </si>
  <si>
    <t>-477084128</t>
  </si>
  <si>
    <t>31</t>
  </si>
  <si>
    <t>1561523500</t>
  </si>
  <si>
    <t>Drôt ťahaný D 10.00mm mäkký nepatentovaný z neušlachtilých ocelí pozinkovaný ozn. 11 343 (EN S195T)</t>
  </si>
  <si>
    <t>kg</t>
  </si>
  <si>
    <t>1243183569</t>
  </si>
  <si>
    <t>32</t>
  </si>
  <si>
    <t>210220253</t>
  </si>
  <si>
    <t>Svorka FeZn uzemňovacia</t>
  </si>
  <si>
    <t>-1753664847</t>
  </si>
  <si>
    <t>33</t>
  </si>
  <si>
    <t>3540406800</t>
  </si>
  <si>
    <t>HR-Svorka SP1</t>
  </si>
  <si>
    <t>-2133444120</t>
  </si>
  <si>
    <t>34</t>
  </si>
  <si>
    <t>35404067001</t>
  </si>
  <si>
    <t>HR-Svorka SR 03</t>
  </si>
  <si>
    <t>-370227967</t>
  </si>
  <si>
    <t>35</t>
  </si>
  <si>
    <t>210810005</t>
  </si>
  <si>
    <t>Silový kábel medený 750 - 1000 V /mm2/ voľne uložený CYKY-CYKY m 750 V 3x1,5</t>
  </si>
  <si>
    <t>m</t>
  </si>
  <si>
    <t>-1395521483</t>
  </si>
  <si>
    <t>36</t>
  </si>
  <si>
    <t>3410350085</t>
  </si>
  <si>
    <t>Káble silové s medeným jadrom CYKY-J 3x1,5</t>
  </si>
  <si>
    <t>-1345939760</t>
  </si>
  <si>
    <t>37</t>
  </si>
  <si>
    <t>210901061</t>
  </si>
  <si>
    <t>Kábel hliníkový silový, uložený pevne AYKY 450/750 V 4x16</t>
  </si>
  <si>
    <t>1293788063</t>
  </si>
  <si>
    <t>38</t>
  </si>
  <si>
    <t>341110028800</t>
  </si>
  <si>
    <t>Kábel hliníkový AYKY 4x16 mm2</t>
  </si>
  <si>
    <t>-1025743261</t>
  </si>
  <si>
    <t>39</t>
  </si>
  <si>
    <t>210260042</t>
  </si>
  <si>
    <t>Svorka SH 2 s hákom, vrátane prevŕtania otvoru do kotevnej objímky</t>
  </si>
  <si>
    <t>-577010171</t>
  </si>
  <si>
    <t>40</t>
  </si>
  <si>
    <t>311870015700</t>
  </si>
  <si>
    <t>Objímka kotevná d 77 mm, pozinkovaná - príslušenstvo ku konzolám NN, VN</t>
  </si>
  <si>
    <t>404351897</t>
  </si>
  <si>
    <t>41</t>
  </si>
  <si>
    <t>311740002300</t>
  </si>
  <si>
    <t>Hák "S" d 8 mm, dĺ. 100 mm, typ HR8-100</t>
  </si>
  <si>
    <t>1117439268</t>
  </si>
  <si>
    <t>42</t>
  </si>
  <si>
    <t>354310006600</t>
  </si>
  <si>
    <t>Svorka lanová "U" 16 mm, lano d 14-16 mm, typ U16</t>
  </si>
  <si>
    <t>-560987472</t>
  </si>
  <si>
    <t>43</t>
  </si>
  <si>
    <t>2108001033</t>
  </si>
  <si>
    <t>Kábel pevný závesný CYKY-Z-O 2x2,5 pvc čierny</t>
  </si>
  <si>
    <t>-618484038</t>
  </si>
  <si>
    <t>44</t>
  </si>
  <si>
    <t>34111000020012</t>
  </si>
  <si>
    <t>-884460528</t>
  </si>
  <si>
    <t>45</t>
  </si>
  <si>
    <t>460050602</t>
  </si>
  <si>
    <t>Výkop jamy pre stožiar, bet.základ, kotvu, príp. iné zar.,(vč.čerp.vody), ručný ,v zemine tr. 3 - 4</t>
  </si>
  <si>
    <t>m3</t>
  </si>
  <si>
    <t>589313105</t>
  </si>
  <si>
    <t>46</t>
  </si>
  <si>
    <t>460120002</t>
  </si>
  <si>
    <t>Zásyp jamy so zhutnením a s úpravou povrchu, zemina triedy 3 - 4</t>
  </si>
  <si>
    <t>1047722358</t>
  </si>
  <si>
    <t>47</t>
  </si>
  <si>
    <t>HZS000111</t>
  </si>
  <si>
    <t>Revízia</t>
  </si>
  <si>
    <t>512</t>
  </si>
  <si>
    <t>2030732370</t>
  </si>
  <si>
    <t>48</t>
  </si>
  <si>
    <t>HZS000113</t>
  </si>
  <si>
    <t>Inžinierska činnosť</t>
  </si>
  <si>
    <t>hod</t>
  </si>
  <si>
    <t>443532154</t>
  </si>
  <si>
    <t>49</t>
  </si>
  <si>
    <t>0014000111</t>
  </si>
  <si>
    <t>1024</t>
  </si>
  <si>
    <t>-159863263</t>
  </si>
  <si>
    <t>50</t>
  </si>
  <si>
    <t>000400021</t>
  </si>
  <si>
    <t>Projektová dokumentácia</t>
  </si>
  <si>
    <t>eur</t>
  </si>
  <si>
    <t>1374496086</t>
  </si>
  <si>
    <t>51</t>
  </si>
  <si>
    <t>000800L</t>
  </si>
  <si>
    <t xml:space="preserve">Doprava </t>
  </si>
  <si>
    <t>km</t>
  </si>
  <si>
    <t>-288490968</t>
  </si>
  <si>
    <t>VP - Práce naviac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</si>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</sst>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i/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12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5" fillId="0" borderId="0" xfId="0" applyFont="1" applyAlignment="1">
      <alignment horizontal="left" vertical="center"/>
    </xf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7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18" fillId="0" borderId="0" xfId="0" applyFont="1" applyBorder="1" applyAlignment="1" applyProtection="1">
      <alignment horizontal="left" vertical="center"/>
    </xf>
    <xf numFmtId="4" fontId="10" fillId="0" borderId="0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9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19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7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0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1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1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6" fillId="0" borderId="22" xfId="0" applyFont="1" applyBorder="1" applyAlignment="1" applyProtection="1">
      <alignment horizontal="center" vertical="center" wrapText="1"/>
    </xf>
    <xf numFmtId="0" fontId="16" fillId="0" borderId="23" xfId="0" applyFont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horizontal="right" vertical="center"/>
    </xf>
    <xf numFmtId="4" fontId="24" fillId="0" borderId="0" xfId="0" applyNumberFormat="1" applyFont="1" applyBorder="1" applyAlignment="1" applyProtection="1">
      <alignment vertical="center"/>
    </xf>
    <xf numFmtId="4" fontId="15" fillId="0" borderId="14" xfId="0" applyNumberFormat="1" applyFont="1" applyBorder="1" applyAlignment="1" applyProtection="1">
      <alignment horizontal="right" vertical="center"/>
    </xf>
    <xf numFmtId="4" fontId="15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4" fontId="28" fillId="0" borderId="17" xfId="0" applyNumberFormat="1" applyFont="1" applyBorder="1" applyAlignment="1" applyProtection="1">
      <alignment vertical="center"/>
    </xf>
    <xf numFmtId="166" fontId="28" fillId="0" borderId="17" xfId="0" applyNumberFormat="1" applyFont="1" applyBorder="1" applyAlignment="1" applyProtection="1">
      <alignment vertical="center"/>
    </xf>
    <xf numFmtId="4" fontId="28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1" fillId="4" borderId="11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4" fontId="21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1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4" fontId="21" fillId="0" borderId="15" xfId="0" applyNumberFormat="1" applyFont="1" applyBorder="1" applyAlignment="1" applyProtection="1">
      <alignment vertical="center"/>
    </xf>
    <xf numFmtId="164" fontId="21" fillId="4" borderId="16" xfId="0" applyNumberFormat="1" applyFont="1" applyFill="1" applyBorder="1" applyAlignment="1" applyProtection="1">
      <alignment horizontal="center" vertical="center"/>
      <protection locked="0"/>
    </xf>
    <xf numFmtId="0" fontId="21" fillId="4" borderId="17" xfId="0" applyFont="1" applyFill="1" applyBorder="1" applyAlignment="1" applyProtection="1">
      <alignment horizontal="center" vertical="center"/>
      <protection locked="0"/>
    </xf>
    <xf numFmtId="4" fontId="21" fillId="0" borderId="18" xfId="0" applyNumberFormat="1" applyFont="1" applyBorder="1" applyAlignment="1" applyProtection="1">
      <alignment vertical="center"/>
    </xf>
    <xf numFmtId="0" fontId="24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4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2" fillId="2" borderId="0" xfId="1" applyFont="1" applyFill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4" fontId="19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left" vertical="center"/>
    </xf>
    <xf numFmtId="4" fontId="29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167" fontId="5" fillId="0" borderId="0" xfId="0" applyNumberFormat="1" applyFont="1" applyBorder="1" applyAlignment="1" applyProtection="1"/>
    <xf numFmtId="4" fontId="30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6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1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1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7" fontId="24" fillId="0" borderId="12" xfId="0" applyNumberFormat="1" applyFont="1" applyBorder="1" applyAlignment="1" applyProtection="1"/>
    <xf numFmtId="167" fontId="3" fillId="0" borderId="12" xfId="0" applyNumberFormat="1" applyFont="1" applyBorder="1" applyAlignment="1" applyProtection="1">
      <alignment vertical="center"/>
    </xf>
    <xf numFmtId="167" fontId="31" fillId="0" borderId="12" xfId="0" applyNumberFormat="1" applyFont="1" applyBorder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167" fontId="32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167" fontId="5" fillId="0" borderId="0" xfId="0" applyNumberFormat="1" applyFont="1" applyBorder="1" applyAlignment="1" applyProtection="1">
      <alignment vertical="center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7" fontId="7" fillId="0" borderId="0" xfId="0" applyNumberFormat="1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167" fontId="7" fillId="0" borderId="17" xfId="0" applyNumberFormat="1" applyFont="1" applyBorder="1" applyAlignment="1" applyProtection="1"/>
    <xf numFmtId="167" fontId="7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7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167" fontId="0" fillId="0" borderId="0" xfId="0" applyNumberFormat="1" applyFont="1" applyAlignment="1">
      <alignment vertical="center"/>
    </xf>
    <xf numFmtId="0" fontId="33" fillId="0" borderId="25" xfId="0" applyFont="1" applyBorder="1" applyAlignment="1" applyProtection="1">
      <alignment horizontal="center" vertical="center"/>
    </xf>
    <xf numFmtId="49" fontId="33" fillId="0" borderId="25" xfId="0" applyNumberFormat="1" applyFont="1" applyBorder="1" applyAlignment="1" applyProtection="1">
      <alignment horizontal="left" vertical="center" wrapText="1"/>
    </xf>
    <xf numFmtId="0" fontId="33" fillId="0" borderId="25" xfId="0" applyFont="1" applyBorder="1" applyAlignment="1" applyProtection="1">
      <alignment horizontal="left" vertical="center" wrapText="1"/>
    </xf>
    <xf numFmtId="0" fontId="33" fillId="0" borderId="25" xfId="0" applyFont="1" applyBorder="1" applyAlignment="1" applyProtection="1">
      <alignment horizontal="center" vertical="center" wrapText="1"/>
    </xf>
    <xf numFmtId="167" fontId="33" fillId="0" borderId="25" xfId="0" applyNumberFormat="1" applyFont="1" applyBorder="1" applyAlignment="1" applyProtection="1">
      <alignment vertical="center"/>
    </xf>
    <xf numFmtId="4" fontId="33" fillId="4" borderId="25" xfId="0" applyNumberFormat="1" applyFont="1" applyFill="1" applyBorder="1" applyAlignment="1" applyProtection="1">
      <alignment vertical="center"/>
      <protection locked="0"/>
    </xf>
    <xf numFmtId="0" fontId="33" fillId="0" borderId="25" xfId="0" applyFont="1" applyBorder="1" applyAlignment="1" applyProtection="1">
      <alignment vertical="center"/>
    </xf>
    <xf numFmtId="167" fontId="7" fillId="0" borderId="23" xfId="0" applyNumberFormat="1" applyFont="1" applyBorder="1" applyAlignment="1" applyProtection="1"/>
    <xf numFmtId="167" fontId="7" fillId="0" borderId="23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/>
    <xf numFmtId="0" fontId="8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167" fontId="8" fillId="0" borderId="23" xfId="0" applyNumberFormat="1" applyFont="1" applyBorder="1" applyAlignment="1" applyProtection="1"/>
    <xf numFmtId="167" fontId="8" fillId="0" borderId="23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/>
    <xf numFmtId="0" fontId="8" fillId="0" borderId="14" xfId="0" applyFont="1" applyBorder="1" applyAlignment="1" applyProtection="1"/>
    <xf numFmtId="167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167" fontId="5" fillId="0" borderId="23" xfId="0" applyNumberFormat="1" applyFont="1" applyBorder="1" applyAlignment="1" applyProtection="1"/>
    <xf numFmtId="167" fontId="34" fillId="0" borderId="23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4" fontId="1" fillId="0" borderId="17" xfId="0" applyNumberFormat="1" applyFont="1" applyBorder="1" applyAlignment="1" applyProtection="1">
      <alignment vertical="center"/>
    </xf>
    <xf numFmtId="167" fontId="1" fillId="0" borderId="17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www.kros.sk/cenkros-ocenovanie-a-riadenie-stavebnej-vyroby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5.83" hidden="1" customWidth="1"/>
    <col min="49" max="49" width="25" hidden="1" customWidth="1"/>
    <col min="50" max="50" width="21.67" hidden="1" customWidth="1"/>
    <col min="51" max="51" width="21.67" hidden="1" customWidth="1"/>
    <col min="52" max="52" width="21.67" hidden="1" customWidth="1"/>
    <col min="53" max="53" width="21.67" hidden="1" customWidth="1"/>
    <col min="54" max="54" width="21.67" hidden="1" customWidth="1"/>
    <col min="55" max="55" width="19.17" hidden="1" customWidth="1"/>
    <col min="56" max="56" width="25" hidden="1" customWidth="1"/>
    <col min="57" max="57" width="19.17" hidden="1" customWidth="1"/>
    <col min="58" max="58" width="19.17" hidden="1" customWidth="1"/>
    <col min="59" max="59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7</v>
      </c>
    </row>
    <row r="2" ht="36.96" customHeight="1">
      <c r="C2" s="18" t="s">
        <v>8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R2" s="20" t="s">
        <v>9</v>
      </c>
      <c r="BS2" s="21" t="s">
        <v>10</v>
      </c>
      <c r="BT2" s="21" t="s">
        <v>11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12</v>
      </c>
      <c r="BT3" s="21" t="s">
        <v>11</v>
      </c>
    </row>
    <row r="4" ht="36.96" customHeight="1">
      <c r="B4" s="25"/>
      <c r="C4" s="26" t="s">
        <v>13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8"/>
      <c r="AS4" s="19" t="s">
        <v>14</v>
      </c>
      <c r="BG4" s="29" t="s">
        <v>15</v>
      </c>
      <c r="BS4" s="21" t="s">
        <v>12</v>
      </c>
    </row>
    <row r="5" ht="14.4" customHeight="1">
      <c r="B5" s="25"/>
      <c r="C5" s="30"/>
      <c r="D5" s="31" t="s">
        <v>16</v>
      </c>
      <c r="E5" s="30"/>
      <c r="F5" s="30"/>
      <c r="G5" s="30"/>
      <c r="H5" s="30"/>
      <c r="I5" s="30"/>
      <c r="J5" s="30"/>
      <c r="K5" s="32" t="s">
        <v>17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28"/>
      <c r="BG5" s="33" t="s">
        <v>18</v>
      </c>
      <c r="BS5" s="21" t="s">
        <v>10</v>
      </c>
    </row>
    <row r="6" ht="36.96" customHeight="1">
      <c r="B6" s="25"/>
      <c r="C6" s="30"/>
      <c r="D6" s="34" t="s">
        <v>19</v>
      </c>
      <c r="E6" s="30"/>
      <c r="F6" s="30"/>
      <c r="G6" s="30"/>
      <c r="H6" s="30"/>
      <c r="I6" s="30"/>
      <c r="J6" s="30"/>
      <c r="K6" s="35" t="s">
        <v>20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28"/>
      <c r="BG6" s="36"/>
      <c r="BS6" s="21" t="s">
        <v>10</v>
      </c>
    </row>
    <row r="7" ht="14.4" customHeight="1">
      <c r="B7" s="25"/>
      <c r="C7" s="30"/>
      <c r="D7" s="37" t="s">
        <v>21</v>
      </c>
      <c r="E7" s="30"/>
      <c r="F7" s="30"/>
      <c r="G7" s="30"/>
      <c r="H7" s="30"/>
      <c r="I7" s="30"/>
      <c r="J7" s="30"/>
      <c r="K7" s="32" t="s">
        <v>22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7" t="s">
        <v>23</v>
      </c>
      <c r="AL7" s="30"/>
      <c r="AM7" s="30"/>
      <c r="AN7" s="32" t="s">
        <v>22</v>
      </c>
      <c r="AO7" s="30"/>
      <c r="AP7" s="30"/>
      <c r="AQ7" s="28"/>
      <c r="BG7" s="36"/>
      <c r="BS7" s="21" t="s">
        <v>10</v>
      </c>
    </row>
    <row r="8" ht="14.4" customHeight="1">
      <c r="B8" s="25"/>
      <c r="C8" s="30"/>
      <c r="D8" s="37" t="s">
        <v>24</v>
      </c>
      <c r="E8" s="30"/>
      <c r="F8" s="30"/>
      <c r="G8" s="30"/>
      <c r="H8" s="30"/>
      <c r="I8" s="30"/>
      <c r="J8" s="30"/>
      <c r="K8" s="32" t="s">
        <v>25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7" t="s">
        <v>26</v>
      </c>
      <c r="AL8" s="30"/>
      <c r="AM8" s="30"/>
      <c r="AN8" s="38" t="s">
        <v>27</v>
      </c>
      <c r="AO8" s="30"/>
      <c r="AP8" s="30"/>
      <c r="AQ8" s="28"/>
      <c r="BG8" s="36"/>
      <c r="BS8" s="21" t="s">
        <v>10</v>
      </c>
    </row>
    <row r="9" ht="14.4" customHeight="1">
      <c r="B9" s="25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8"/>
      <c r="BG9" s="36"/>
      <c r="BS9" s="21" t="s">
        <v>10</v>
      </c>
    </row>
    <row r="10" ht="14.4" customHeight="1">
      <c r="B10" s="25"/>
      <c r="C10" s="30"/>
      <c r="D10" s="37" t="s">
        <v>28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7" t="s">
        <v>29</v>
      </c>
      <c r="AL10" s="30"/>
      <c r="AM10" s="30"/>
      <c r="AN10" s="32" t="s">
        <v>22</v>
      </c>
      <c r="AO10" s="30"/>
      <c r="AP10" s="30"/>
      <c r="AQ10" s="28"/>
      <c r="BG10" s="36"/>
      <c r="BS10" s="21" t="s">
        <v>10</v>
      </c>
    </row>
    <row r="11" ht="18.48" customHeight="1">
      <c r="B11" s="25"/>
      <c r="C11" s="30"/>
      <c r="D11" s="30"/>
      <c r="E11" s="32" t="s">
        <v>30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7" t="s">
        <v>31</v>
      </c>
      <c r="AL11" s="30"/>
      <c r="AM11" s="30"/>
      <c r="AN11" s="32" t="s">
        <v>22</v>
      </c>
      <c r="AO11" s="30"/>
      <c r="AP11" s="30"/>
      <c r="AQ11" s="28"/>
      <c r="BG11" s="36"/>
      <c r="BS11" s="21" t="s">
        <v>10</v>
      </c>
    </row>
    <row r="12" ht="6.96" customHeight="1">
      <c r="B12" s="2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8"/>
      <c r="BG12" s="36"/>
      <c r="BS12" s="21" t="s">
        <v>10</v>
      </c>
    </row>
    <row r="13" ht="14.4" customHeight="1">
      <c r="B13" s="25"/>
      <c r="C13" s="30"/>
      <c r="D13" s="37" t="s">
        <v>32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7" t="s">
        <v>29</v>
      </c>
      <c r="AL13" s="30"/>
      <c r="AM13" s="30"/>
      <c r="AN13" s="39" t="s">
        <v>33</v>
      </c>
      <c r="AO13" s="30"/>
      <c r="AP13" s="30"/>
      <c r="AQ13" s="28"/>
      <c r="BG13" s="36"/>
      <c r="BS13" s="21" t="s">
        <v>10</v>
      </c>
    </row>
    <row r="14">
      <c r="B14" s="25"/>
      <c r="C14" s="30"/>
      <c r="D14" s="30"/>
      <c r="E14" s="39" t="s">
        <v>33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31</v>
      </c>
      <c r="AL14" s="30"/>
      <c r="AM14" s="30"/>
      <c r="AN14" s="39" t="s">
        <v>33</v>
      </c>
      <c r="AO14" s="30"/>
      <c r="AP14" s="30"/>
      <c r="AQ14" s="28"/>
      <c r="BG14" s="36"/>
      <c r="BS14" s="21" t="s">
        <v>10</v>
      </c>
    </row>
    <row r="15" ht="6.96" customHeight="1">
      <c r="B15" s="2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8"/>
      <c r="BG15" s="36"/>
      <c r="BS15" s="21" t="s">
        <v>6</v>
      </c>
    </row>
    <row r="16" ht="14.4" customHeight="1">
      <c r="B16" s="25"/>
      <c r="C16" s="30"/>
      <c r="D16" s="37" t="s">
        <v>34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7" t="s">
        <v>29</v>
      </c>
      <c r="AL16" s="30"/>
      <c r="AM16" s="30"/>
      <c r="AN16" s="32" t="s">
        <v>22</v>
      </c>
      <c r="AO16" s="30"/>
      <c r="AP16" s="30"/>
      <c r="AQ16" s="28"/>
      <c r="BG16" s="36"/>
      <c r="BS16" s="21" t="s">
        <v>6</v>
      </c>
    </row>
    <row r="17" ht="18.48" customHeight="1">
      <c r="B17" s="25"/>
      <c r="C17" s="30"/>
      <c r="D17" s="30"/>
      <c r="E17" s="32" t="s">
        <v>25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7" t="s">
        <v>31</v>
      </c>
      <c r="AL17" s="30"/>
      <c r="AM17" s="30"/>
      <c r="AN17" s="32" t="s">
        <v>22</v>
      </c>
      <c r="AO17" s="30"/>
      <c r="AP17" s="30"/>
      <c r="AQ17" s="28"/>
      <c r="BG17" s="36"/>
      <c r="BS17" s="21" t="s">
        <v>7</v>
      </c>
    </row>
    <row r="18" ht="6.96" customHeight="1">
      <c r="B18" s="25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8"/>
      <c r="BG18" s="36"/>
      <c r="BS18" s="21" t="s">
        <v>10</v>
      </c>
    </row>
    <row r="19" ht="14.4" customHeight="1">
      <c r="B19" s="25"/>
      <c r="C19" s="30"/>
      <c r="D19" s="37" t="s">
        <v>35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7" t="s">
        <v>29</v>
      </c>
      <c r="AL19" s="30"/>
      <c r="AM19" s="30"/>
      <c r="AN19" s="32" t="s">
        <v>22</v>
      </c>
      <c r="AO19" s="30"/>
      <c r="AP19" s="30"/>
      <c r="AQ19" s="28"/>
      <c r="BG19" s="36"/>
      <c r="BS19" s="21" t="s">
        <v>10</v>
      </c>
    </row>
    <row r="20" ht="18.48" customHeight="1">
      <c r="B20" s="25"/>
      <c r="C20" s="30"/>
      <c r="D20" s="30"/>
      <c r="E20" s="32" t="s">
        <v>25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7" t="s">
        <v>31</v>
      </c>
      <c r="AL20" s="30"/>
      <c r="AM20" s="30"/>
      <c r="AN20" s="32" t="s">
        <v>22</v>
      </c>
      <c r="AO20" s="30"/>
      <c r="AP20" s="30"/>
      <c r="AQ20" s="28"/>
      <c r="BG20" s="36"/>
    </row>
    <row r="21" ht="6.96" customHeight="1">
      <c r="B21" s="2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8"/>
      <c r="BG21" s="36"/>
    </row>
    <row r="22">
      <c r="B22" s="25"/>
      <c r="C22" s="30"/>
      <c r="D22" s="37" t="s">
        <v>36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8"/>
      <c r="BG22" s="36"/>
    </row>
    <row r="23" ht="16.5" customHeight="1">
      <c r="B23" s="25"/>
      <c r="C23" s="30"/>
      <c r="D23" s="30"/>
      <c r="E23" s="41" t="s">
        <v>22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30"/>
      <c r="AP23" s="30"/>
      <c r="AQ23" s="28"/>
      <c r="BG23" s="36"/>
    </row>
    <row r="24" ht="6.96" customHeight="1">
      <c r="B24" s="25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8"/>
      <c r="BG24" s="36"/>
    </row>
    <row r="25" ht="6.96" customHeight="1">
      <c r="B25" s="25"/>
      <c r="C25" s="30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30"/>
      <c r="AQ25" s="28"/>
      <c r="BG25" s="36"/>
    </row>
    <row r="26" ht="14.4" customHeight="1">
      <c r="B26" s="25"/>
      <c r="C26" s="30"/>
      <c r="D26" s="43" t="s">
        <v>37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44">
        <f>ROUND(AG87,2)</f>
        <v>0</v>
      </c>
      <c r="AL26" s="30"/>
      <c r="AM26" s="30"/>
      <c r="AN26" s="30"/>
      <c r="AO26" s="30"/>
      <c r="AP26" s="30"/>
      <c r="AQ26" s="28"/>
      <c r="BG26" s="36"/>
    </row>
    <row r="27">
      <c r="B27" s="25"/>
      <c r="C27" s="30"/>
      <c r="D27" s="30"/>
      <c r="E27" s="37" t="s">
        <v>38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45">
        <f>AS87</f>
        <v>0</v>
      </c>
      <c r="AL27" s="45"/>
      <c r="AM27" s="45"/>
      <c r="AN27" s="45"/>
      <c r="AO27" s="45"/>
      <c r="AP27" s="30"/>
      <c r="AQ27" s="28"/>
      <c r="BG27" s="36"/>
    </row>
    <row r="28" s="1" customFormat="1">
      <c r="B28" s="46"/>
      <c r="C28" s="47"/>
      <c r="D28" s="47"/>
      <c r="E28" s="37" t="s">
        <v>39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5">
        <f>ROUND(AT87,2)</f>
        <v>0</v>
      </c>
      <c r="AL28" s="45"/>
      <c r="AM28" s="45"/>
      <c r="AN28" s="45"/>
      <c r="AO28" s="45"/>
      <c r="AP28" s="47"/>
      <c r="AQ28" s="48"/>
      <c r="BG28" s="36"/>
    </row>
    <row r="29" s="1" customFormat="1" ht="14.4" customHeight="1">
      <c r="B29" s="46"/>
      <c r="C29" s="47"/>
      <c r="D29" s="43" t="s">
        <v>40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4">
        <f>ROUND(AG90,2)</f>
        <v>0</v>
      </c>
      <c r="AL29" s="44"/>
      <c r="AM29" s="44"/>
      <c r="AN29" s="44"/>
      <c r="AO29" s="44"/>
      <c r="AP29" s="47"/>
      <c r="AQ29" s="48"/>
      <c r="BG29" s="36"/>
    </row>
    <row r="30" s="1" customFormat="1" ht="6.96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BG30" s="36"/>
    </row>
    <row r="31" s="1" customFormat="1" ht="25.92" customHeight="1">
      <c r="B31" s="46"/>
      <c r="C31" s="47"/>
      <c r="D31" s="49" t="s">
        <v>41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1">
        <f>ROUND(AK26+AK29,2)</f>
        <v>0</v>
      </c>
      <c r="AL31" s="50"/>
      <c r="AM31" s="50"/>
      <c r="AN31" s="50"/>
      <c r="AO31" s="50"/>
      <c r="AP31" s="47"/>
      <c r="AQ31" s="48"/>
      <c r="BG31" s="36"/>
    </row>
    <row r="32" s="1" customFormat="1" ht="6.96" customHeight="1"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8"/>
      <c r="BG32" s="36"/>
    </row>
    <row r="33" s="2" customFormat="1" ht="14.4" customHeight="1">
      <c r="B33" s="52"/>
      <c r="C33" s="53"/>
      <c r="D33" s="54" t="s">
        <v>42</v>
      </c>
      <c r="E33" s="53"/>
      <c r="F33" s="54" t="s">
        <v>43</v>
      </c>
      <c r="G33" s="53"/>
      <c r="H33" s="53"/>
      <c r="I33" s="53"/>
      <c r="J33" s="53"/>
      <c r="K33" s="53"/>
      <c r="L33" s="55">
        <v>0.20000000000000001</v>
      </c>
      <c r="M33" s="53"/>
      <c r="N33" s="53"/>
      <c r="O33" s="53"/>
      <c r="P33" s="53"/>
      <c r="Q33" s="53"/>
      <c r="R33" s="53"/>
      <c r="S33" s="53"/>
      <c r="T33" s="56" t="s">
        <v>44</v>
      </c>
      <c r="U33" s="53"/>
      <c r="V33" s="53"/>
      <c r="W33" s="57">
        <f>ROUND(BB87+SUM(CD91:CD95),2)</f>
        <v>0</v>
      </c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7">
        <f>ROUND(AX87+SUM(BY91:BY95),2)</f>
        <v>0</v>
      </c>
      <c r="AL33" s="53"/>
      <c r="AM33" s="53"/>
      <c r="AN33" s="53"/>
      <c r="AO33" s="53"/>
      <c r="AP33" s="53"/>
      <c r="AQ33" s="58"/>
      <c r="BG33" s="36"/>
    </row>
    <row r="34" s="2" customFormat="1" ht="14.4" customHeight="1">
      <c r="B34" s="52"/>
      <c r="C34" s="53"/>
      <c r="D34" s="53"/>
      <c r="E34" s="53"/>
      <c r="F34" s="54" t="s">
        <v>45</v>
      </c>
      <c r="G34" s="53"/>
      <c r="H34" s="53"/>
      <c r="I34" s="53"/>
      <c r="J34" s="53"/>
      <c r="K34" s="53"/>
      <c r="L34" s="55">
        <v>0.20000000000000001</v>
      </c>
      <c r="M34" s="53"/>
      <c r="N34" s="53"/>
      <c r="O34" s="53"/>
      <c r="P34" s="53"/>
      <c r="Q34" s="53"/>
      <c r="R34" s="53"/>
      <c r="S34" s="53"/>
      <c r="T34" s="56" t="s">
        <v>44</v>
      </c>
      <c r="U34" s="53"/>
      <c r="V34" s="53"/>
      <c r="W34" s="57">
        <f>ROUND(BC87+SUM(CE91:CE95),2)</f>
        <v>0</v>
      </c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7">
        <f>ROUND(AY87+SUM(BZ91:BZ95),2)</f>
        <v>0</v>
      </c>
      <c r="AL34" s="53"/>
      <c r="AM34" s="53"/>
      <c r="AN34" s="53"/>
      <c r="AO34" s="53"/>
      <c r="AP34" s="53"/>
      <c r="AQ34" s="58"/>
      <c r="BG34" s="36"/>
    </row>
    <row r="35" hidden="1" s="2" customFormat="1" ht="14.4" customHeight="1">
      <c r="B35" s="52"/>
      <c r="C35" s="53"/>
      <c r="D35" s="53"/>
      <c r="E35" s="53"/>
      <c r="F35" s="54" t="s">
        <v>46</v>
      </c>
      <c r="G35" s="53"/>
      <c r="H35" s="53"/>
      <c r="I35" s="53"/>
      <c r="J35" s="53"/>
      <c r="K35" s="53"/>
      <c r="L35" s="55">
        <v>0.20000000000000001</v>
      </c>
      <c r="M35" s="53"/>
      <c r="N35" s="53"/>
      <c r="O35" s="53"/>
      <c r="P35" s="53"/>
      <c r="Q35" s="53"/>
      <c r="R35" s="53"/>
      <c r="S35" s="53"/>
      <c r="T35" s="56" t="s">
        <v>44</v>
      </c>
      <c r="U35" s="53"/>
      <c r="V35" s="53"/>
      <c r="W35" s="57">
        <f>ROUND(BD87+SUM(CF91:CF95),2)</f>
        <v>0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7">
        <v>0</v>
      </c>
      <c r="AL35" s="53"/>
      <c r="AM35" s="53"/>
      <c r="AN35" s="53"/>
      <c r="AO35" s="53"/>
      <c r="AP35" s="53"/>
      <c r="AQ35" s="58"/>
    </row>
    <row r="36" hidden="1" s="2" customFormat="1" ht="14.4" customHeight="1">
      <c r="B36" s="52"/>
      <c r="C36" s="53"/>
      <c r="D36" s="53"/>
      <c r="E36" s="53"/>
      <c r="F36" s="54" t="s">
        <v>47</v>
      </c>
      <c r="G36" s="53"/>
      <c r="H36" s="53"/>
      <c r="I36" s="53"/>
      <c r="J36" s="53"/>
      <c r="K36" s="53"/>
      <c r="L36" s="55">
        <v>0.20000000000000001</v>
      </c>
      <c r="M36" s="53"/>
      <c r="N36" s="53"/>
      <c r="O36" s="53"/>
      <c r="P36" s="53"/>
      <c r="Q36" s="53"/>
      <c r="R36" s="53"/>
      <c r="S36" s="53"/>
      <c r="T36" s="56" t="s">
        <v>44</v>
      </c>
      <c r="U36" s="53"/>
      <c r="V36" s="53"/>
      <c r="W36" s="57">
        <f>ROUND(BE87+SUM(CG91:CG95),2)</f>
        <v>0</v>
      </c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7">
        <v>0</v>
      </c>
      <c r="AL36" s="53"/>
      <c r="AM36" s="53"/>
      <c r="AN36" s="53"/>
      <c r="AO36" s="53"/>
      <c r="AP36" s="53"/>
      <c r="AQ36" s="58"/>
    </row>
    <row r="37" hidden="1" s="2" customFormat="1" ht="14.4" customHeight="1">
      <c r="B37" s="52"/>
      <c r="C37" s="53"/>
      <c r="D37" s="53"/>
      <c r="E37" s="53"/>
      <c r="F37" s="54" t="s">
        <v>48</v>
      </c>
      <c r="G37" s="53"/>
      <c r="H37" s="53"/>
      <c r="I37" s="53"/>
      <c r="J37" s="53"/>
      <c r="K37" s="53"/>
      <c r="L37" s="55">
        <v>0</v>
      </c>
      <c r="M37" s="53"/>
      <c r="N37" s="53"/>
      <c r="O37" s="53"/>
      <c r="P37" s="53"/>
      <c r="Q37" s="53"/>
      <c r="R37" s="53"/>
      <c r="S37" s="53"/>
      <c r="T37" s="56" t="s">
        <v>44</v>
      </c>
      <c r="U37" s="53"/>
      <c r="V37" s="53"/>
      <c r="W37" s="57">
        <f>ROUND(BF87+SUM(CH91:CH95),2)</f>
        <v>0</v>
      </c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7">
        <v>0</v>
      </c>
      <c r="AL37" s="53"/>
      <c r="AM37" s="53"/>
      <c r="AN37" s="53"/>
      <c r="AO37" s="53"/>
      <c r="AP37" s="53"/>
      <c r="AQ37" s="58"/>
    </row>
    <row r="38" s="1" customFormat="1" ht="6.96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 s="1" customFormat="1" ht="25.92" customHeight="1">
      <c r="B39" s="46"/>
      <c r="C39" s="59"/>
      <c r="D39" s="60" t="s">
        <v>49</v>
      </c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2" t="s">
        <v>50</v>
      </c>
      <c r="U39" s="61"/>
      <c r="V39" s="61"/>
      <c r="W39" s="61"/>
      <c r="X39" s="63" t="s">
        <v>51</v>
      </c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4">
        <f>SUM(AK31:AK37)</f>
        <v>0</v>
      </c>
      <c r="AL39" s="61"/>
      <c r="AM39" s="61"/>
      <c r="AN39" s="61"/>
      <c r="AO39" s="65"/>
      <c r="AP39" s="59"/>
      <c r="AQ39" s="48"/>
    </row>
    <row r="40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>
      <c r="B41" s="25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8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8"/>
    </row>
    <row r="49" s="1" customFormat="1">
      <c r="B49" s="46"/>
      <c r="C49" s="47"/>
      <c r="D49" s="66" t="s">
        <v>52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8"/>
      <c r="AA49" s="47"/>
      <c r="AB49" s="47"/>
      <c r="AC49" s="66" t="s">
        <v>53</v>
      </c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8"/>
      <c r="AP49" s="47"/>
      <c r="AQ49" s="48"/>
    </row>
    <row r="50">
      <c r="B50" s="25"/>
      <c r="C50" s="30"/>
      <c r="D50" s="6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70"/>
      <c r="AA50" s="30"/>
      <c r="AB50" s="30"/>
      <c r="AC50" s="69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70"/>
      <c r="AP50" s="30"/>
      <c r="AQ50" s="28"/>
    </row>
    <row r="51">
      <c r="B51" s="25"/>
      <c r="C51" s="30"/>
      <c r="D51" s="6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70"/>
      <c r="AA51" s="30"/>
      <c r="AB51" s="30"/>
      <c r="AC51" s="69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70"/>
      <c r="AP51" s="30"/>
      <c r="AQ51" s="28"/>
    </row>
    <row r="52">
      <c r="B52" s="25"/>
      <c r="C52" s="30"/>
      <c r="D52" s="6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70"/>
      <c r="AA52" s="30"/>
      <c r="AB52" s="30"/>
      <c r="AC52" s="69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70"/>
      <c r="AP52" s="30"/>
      <c r="AQ52" s="28"/>
    </row>
    <row r="53">
      <c r="B53" s="25"/>
      <c r="C53" s="30"/>
      <c r="D53" s="6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70"/>
      <c r="AA53" s="30"/>
      <c r="AB53" s="30"/>
      <c r="AC53" s="69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70"/>
      <c r="AP53" s="30"/>
      <c r="AQ53" s="28"/>
    </row>
    <row r="54">
      <c r="B54" s="25"/>
      <c r="C54" s="30"/>
      <c r="D54" s="6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70"/>
      <c r="AA54" s="30"/>
      <c r="AB54" s="30"/>
      <c r="AC54" s="69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70"/>
      <c r="AP54" s="30"/>
      <c r="AQ54" s="28"/>
    </row>
    <row r="55">
      <c r="B55" s="25"/>
      <c r="C55" s="30"/>
      <c r="D55" s="6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70"/>
      <c r="AA55" s="30"/>
      <c r="AB55" s="30"/>
      <c r="AC55" s="69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70"/>
      <c r="AP55" s="30"/>
      <c r="AQ55" s="28"/>
    </row>
    <row r="56">
      <c r="B56" s="25"/>
      <c r="C56" s="30"/>
      <c r="D56" s="6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70"/>
      <c r="AA56" s="30"/>
      <c r="AB56" s="30"/>
      <c r="AC56" s="69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70"/>
      <c r="AP56" s="30"/>
      <c r="AQ56" s="28"/>
    </row>
    <row r="57">
      <c r="B57" s="25"/>
      <c r="C57" s="30"/>
      <c r="D57" s="6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70"/>
      <c r="AA57" s="30"/>
      <c r="AB57" s="30"/>
      <c r="AC57" s="69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70"/>
      <c r="AP57" s="30"/>
      <c r="AQ57" s="28"/>
    </row>
    <row r="58" s="1" customFormat="1">
      <c r="B58" s="46"/>
      <c r="C58" s="47"/>
      <c r="D58" s="71" t="s">
        <v>54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 t="s">
        <v>55</v>
      </c>
      <c r="S58" s="72"/>
      <c r="T58" s="72"/>
      <c r="U58" s="72"/>
      <c r="V58" s="72"/>
      <c r="W58" s="72"/>
      <c r="X58" s="72"/>
      <c r="Y58" s="72"/>
      <c r="Z58" s="74"/>
      <c r="AA58" s="47"/>
      <c r="AB58" s="47"/>
      <c r="AC58" s="71" t="s">
        <v>54</v>
      </c>
      <c r="AD58" s="72"/>
      <c r="AE58" s="72"/>
      <c r="AF58" s="72"/>
      <c r="AG58" s="72"/>
      <c r="AH58" s="72"/>
      <c r="AI58" s="72"/>
      <c r="AJ58" s="72"/>
      <c r="AK58" s="72"/>
      <c r="AL58" s="72"/>
      <c r="AM58" s="73" t="s">
        <v>55</v>
      </c>
      <c r="AN58" s="72"/>
      <c r="AO58" s="74"/>
      <c r="AP58" s="47"/>
      <c r="AQ58" s="48"/>
    </row>
    <row r="59">
      <c r="B59" s="25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8"/>
    </row>
    <row r="60" s="1" customFormat="1">
      <c r="B60" s="46"/>
      <c r="C60" s="47"/>
      <c r="D60" s="66" t="s">
        <v>56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8"/>
      <c r="AA60" s="47"/>
      <c r="AB60" s="47"/>
      <c r="AC60" s="66" t="s">
        <v>57</v>
      </c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8"/>
      <c r="AP60" s="47"/>
      <c r="AQ60" s="48"/>
    </row>
    <row r="61">
      <c r="B61" s="25"/>
      <c r="C61" s="30"/>
      <c r="D61" s="6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70"/>
      <c r="AA61" s="30"/>
      <c r="AB61" s="30"/>
      <c r="AC61" s="69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70"/>
      <c r="AP61" s="30"/>
      <c r="AQ61" s="28"/>
    </row>
    <row r="62">
      <c r="B62" s="25"/>
      <c r="C62" s="30"/>
      <c r="D62" s="6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70"/>
      <c r="AA62" s="30"/>
      <c r="AB62" s="30"/>
      <c r="AC62" s="69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70"/>
      <c r="AP62" s="30"/>
      <c r="AQ62" s="28"/>
    </row>
    <row r="63">
      <c r="B63" s="25"/>
      <c r="C63" s="30"/>
      <c r="D63" s="6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70"/>
      <c r="AA63" s="30"/>
      <c r="AB63" s="30"/>
      <c r="AC63" s="69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70"/>
      <c r="AP63" s="30"/>
      <c r="AQ63" s="28"/>
    </row>
    <row r="64">
      <c r="B64" s="25"/>
      <c r="C64" s="30"/>
      <c r="D64" s="6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70"/>
      <c r="AA64" s="30"/>
      <c r="AB64" s="30"/>
      <c r="AC64" s="69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70"/>
      <c r="AP64" s="30"/>
      <c r="AQ64" s="28"/>
    </row>
    <row r="65">
      <c r="B65" s="25"/>
      <c r="C65" s="30"/>
      <c r="D65" s="69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70"/>
      <c r="AA65" s="30"/>
      <c r="AB65" s="30"/>
      <c r="AC65" s="69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70"/>
      <c r="AP65" s="30"/>
      <c r="AQ65" s="28"/>
    </row>
    <row r="66">
      <c r="B66" s="25"/>
      <c r="C66" s="30"/>
      <c r="D66" s="69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70"/>
      <c r="AA66" s="30"/>
      <c r="AB66" s="30"/>
      <c r="AC66" s="69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70"/>
      <c r="AP66" s="30"/>
      <c r="AQ66" s="28"/>
    </row>
    <row r="67">
      <c r="B67" s="25"/>
      <c r="C67" s="30"/>
      <c r="D67" s="6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70"/>
      <c r="AA67" s="30"/>
      <c r="AB67" s="30"/>
      <c r="AC67" s="69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70"/>
      <c r="AP67" s="30"/>
      <c r="AQ67" s="28"/>
    </row>
    <row r="68">
      <c r="B68" s="25"/>
      <c r="C68" s="30"/>
      <c r="D68" s="69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70"/>
      <c r="AA68" s="30"/>
      <c r="AB68" s="30"/>
      <c r="AC68" s="69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70"/>
      <c r="AP68" s="30"/>
      <c r="AQ68" s="28"/>
    </row>
    <row r="69" s="1" customFormat="1">
      <c r="B69" s="46"/>
      <c r="C69" s="47"/>
      <c r="D69" s="71" t="s">
        <v>54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 t="s">
        <v>55</v>
      </c>
      <c r="S69" s="72"/>
      <c r="T69" s="72"/>
      <c r="U69" s="72"/>
      <c r="V69" s="72"/>
      <c r="W69" s="72"/>
      <c r="X69" s="72"/>
      <c r="Y69" s="72"/>
      <c r="Z69" s="74"/>
      <c r="AA69" s="47"/>
      <c r="AB69" s="47"/>
      <c r="AC69" s="71" t="s">
        <v>54</v>
      </c>
      <c r="AD69" s="72"/>
      <c r="AE69" s="72"/>
      <c r="AF69" s="72"/>
      <c r="AG69" s="72"/>
      <c r="AH69" s="72"/>
      <c r="AI69" s="72"/>
      <c r="AJ69" s="72"/>
      <c r="AK69" s="72"/>
      <c r="AL69" s="72"/>
      <c r="AM69" s="73" t="s">
        <v>55</v>
      </c>
      <c r="AN69" s="72"/>
      <c r="AO69" s="74"/>
      <c r="AP69" s="47"/>
      <c r="AQ69" s="48"/>
    </row>
    <row r="70" s="1" customFormat="1" ht="6.96" customHeigh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</row>
    <row r="71" s="1" customFormat="1" ht="6.96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7"/>
    </row>
    <row r="75" s="1" customFormat="1" ht="6.96" customHeight="1"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80"/>
    </row>
    <row r="76" s="1" customFormat="1" ht="36.96" customHeight="1">
      <c r="B76" s="46"/>
      <c r="C76" s="26" t="s">
        <v>58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48"/>
    </row>
    <row r="77" s="3" customFormat="1" ht="14.4" customHeight="1">
      <c r="B77" s="81"/>
      <c r="C77" s="37" t="s">
        <v>16</v>
      </c>
      <c r="D77" s="82"/>
      <c r="E77" s="82"/>
      <c r="F77" s="82"/>
      <c r="G77" s="82"/>
      <c r="H77" s="82"/>
      <c r="I77" s="82"/>
      <c r="J77" s="82"/>
      <c r="K77" s="82"/>
      <c r="L77" s="82" t="str">
        <f>K5</f>
        <v>84-1</v>
      </c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3"/>
    </row>
    <row r="78" s="4" customFormat="1" ht="36.96" customHeight="1">
      <c r="B78" s="84"/>
      <c r="C78" s="85" t="s">
        <v>19</v>
      </c>
      <c r="D78" s="86"/>
      <c r="E78" s="86"/>
      <c r="F78" s="86"/>
      <c r="G78" s="86"/>
      <c r="H78" s="86"/>
      <c r="I78" s="86"/>
      <c r="J78" s="86"/>
      <c r="K78" s="86"/>
      <c r="L78" s="87" t="str">
        <f>K6</f>
        <v>Obec Makovce - rekonštrukcia verejného osvetlenia</v>
      </c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8"/>
    </row>
    <row r="79" s="1" customFormat="1" ht="6.96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8"/>
    </row>
    <row r="80" s="1" customFormat="1">
      <c r="B80" s="46"/>
      <c r="C80" s="37" t="s">
        <v>24</v>
      </c>
      <c r="D80" s="47"/>
      <c r="E80" s="47"/>
      <c r="F80" s="47"/>
      <c r="G80" s="47"/>
      <c r="H80" s="47"/>
      <c r="I80" s="47"/>
      <c r="J80" s="47"/>
      <c r="K80" s="47"/>
      <c r="L80" s="89" t="str">
        <f>IF(K8="","",K8)</f>
        <v xml:space="preserve"> 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37" t="s">
        <v>26</v>
      </c>
      <c r="AJ80" s="47"/>
      <c r="AK80" s="47"/>
      <c r="AL80" s="47"/>
      <c r="AM80" s="90" t="str">
        <f> IF(AN8= "","",AN8)</f>
        <v>26. 9. 2018</v>
      </c>
      <c r="AN80" s="47"/>
      <c r="AO80" s="47"/>
      <c r="AP80" s="47"/>
      <c r="AQ80" s="48"/>
    </row>
    <row r="81" s="1" customFormat="1" ht="6.96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8"/>
    </row>
    <row r="82" s="1" customFormat="1">
      <c r="B82" s="46"/>
      <c r="C82" s="37" t="s">
        <v>28</v>
      </c>
      <c r="D82" s="47"/>
      <c r="E82" s="47"/>
      <c r="F82" s="47"/>
      <c r="G82" s="47"/>
      <c r="H82" s="47"/>
      <c r="I82" s="47"/>
      <c r="J82" s="47"/>
      <c r="K82" s="47"/>
      <c r="L82" s="82" t="str">
        <f>IF(E11= "","",E11)</f>
        <v>Obec Makovce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37" t="s">
        <v>34</v>
      </c>
      <c r="AJ82" s="47"/>
      <c r="AK82" s="47"/>
      <c r="AL82" s="47"/>
      <c r="AM82" s="82" t="str">
        <f>IF(E17="","",E17)</f>
        <v xml:space="preserve"> </v>
      </c>
      <c r="AN82" s="82"/>
      <c r="AO82" s="82"/>
      <c r="AP82" s="82"/>
      <c r="AQ82" s="48"/>
      <c r="AS82" s="91" t="s">
        <v>59</v>
      </c>
      <c r="AT82" s="92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4"/>
    </row>
    <row r="83" s="1" customFormat="1">
      <c r="B83" s="46"/>
      <c r="C83" s="37" t="s">
        <v>32</v>
      </c>
      <c r="D83" s="47"/>
      <c r="E83" s="47"/>
      <c r="F83" s="47"/>
      <c r="G83" s="47"/>
      <c r="H83" s="47"/>
      <c r="I83" s="47"/>
      <c r="J83" s="47"/>
      <c r="K83" s="47"/>
      <c r="L83" s="82" t="str">
        <f>IF(E14= "Vyplň údaj","",E14)</f>
        <v/>
      </c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37" t="s">
        <v>35</v>
      </c>
      <c r="AJ83" s="47"/>
      <c r="AK83" s="47"/>
      <c r="AL83" s="47"/>
      <c r="AM83" s="82" t="str">
        <f>IF(E20="","",E20)</f>
        <v xml:space="preserve"> </v>
      </c>
      <c r="AN83" s="82"/>
      <c r="AO83" s="82"/>
      <c r="AP83" s="82"/>
      <c r="AQ83" s="48"/>
      <c r="AS83" s="95"/>
      <c r="AT83" s="96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8"/>
    </row>
    <row r="84" s="1" customFormat="1" ht="10.8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8"/>
      <c r="AS84" s="99"/>
      <c r="AT84" s="54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100"/>
    </row>
    <row r="85" s="1" customFormat="1" ht="29.28" customHeight="1">
      <c r="B85" s="46"/>
      <c r="C85" s="101" t="s">
        <v>60</v>
      </c>
      <c r="D85" s="102"/>
      <c r="E85" s="102"/>
      <c r="F85" s="102"/>
      <c r="G85" s="102"/>
      <c r="H85" s="103"/>
      <c r="I85" s="104" t="s">
        <v>61</v>
      </c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4" t="s">
        <v>62</v>
      </c>
      <c r="AH85" s="102"/>
      <c r="AI85" s="102"/>
      <c r="AJ85" s="102"/>
      <c r="AK85" s="102"/>
      <c r="AL85" s="102"/>
      <c r="AM85" s="102"/>
      <c r="AN85" s="104" t="s">
        <v>63</v>
      </c>
      <c r="AO85" s="102"/>
      <c r="AP85" s="105"/>
      <c r="AQ85" s="48"/>
      <c r="AS85" s="106" t="s">
        <v>64</v>
      </c>
      <c r="AT85" s="107" t="s">
        <v>65</v>
      </c>
      <c r="AU85" s="107" t="s">
        <v>66</v>
      </c>
      <c r="AV85" s="107" t="s">
        <v>67</v>
      </c>
      <c r="AW85" s="107" t="s">
        <v>68</v>
      </c>
      <c r="AX85" s="107" t="s">
        <v>69</v>
      </c>
      <c r="AY85" s="107" t="s">
        <v>70</v>
      </c>
      <c r="AZ85" s="107" t="s">
        <v>71</v>
      </c>
      <c r="BA85" s="107" t="s">
        <v>72</v>
      </c>
      <c r="BB85" s="107" t="s">
        <v>73</v>
      </c>
      <c r="BC85" s="107" t="s">
        <v>74</v>
      </c>
      <c r="BD85" s="107" t="s">
        <v>75</v>
      </c>
      <c r="BE85" s="107" t="s">
        <v>76</v>
      </c>
      <c r="BF85" s="108" t="s">
        <v>77</v>
      </c>
    </row>
    <row r="86" s="1" customFormat="1" ht="10.8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8"/>
      <c r="AS86" s="109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8"/>
    </row>
    <row r="87" s="4" customFormat="1" ht="32.4" customHeight="1">
      <c r="B87" s="84"/>
      <c r="C87" s="110" t="s">
        <v>78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2">
        <f>ROUND(AG88,2)</f>
        <v>0</v>
      </c>
      <c r="AH87" s="112"/>
      <c r="AI87" s="112"/>
      <c r="AJ87" s="112"/>
      <c r="AK87" s="112"/>
      <c r="AL87" s="112"/>
      <c r="AM87" s="112"/>
      <c r="AN87" s="113">
        <f>SUM(AG87,AV87)</f>
        <v>0</v>
      </c>
      <c r="AO87" s="113"/>
      <c r="AP87" s="113"/>
      <c r="AQ87" s="88"/>
      <c r="AS87" s="114">
        <f>ROUND(AS88,2)</f>
        <v>0</v>
      </c>
      <c r="AT87" s="115">
        <f>ROUND(AT88,2)</f>
        <v>0</v>
      </c>
      <c r="AU87" s="116">
        <f>ROUND(AU88,2)</f>
        <v>0</v>
      </c>
      <c r="AV87" s="116">
        <f>ROUND(SUM(AX87:AY87),2)</f>
        <v>0</v>
      </c>
      <c r="AW87" s="117">
        <f>ROUND(AW88,5)</f>
        <v>0</v>
      </c>
      <c r="AX87" s="116">
        <f>ROUND(BB87*L33,2)</f>
        <v>0</v>
      </c>
      <c r="AY87" s="116">
        <f>ROUND(BC87*L34,2)</f>
        <v>0</v>
      </c>
      <c r="AZ87" s="116">
        <f>ROUND(BD87*L33,2)</f>
        <v>0</v>
      </c>
      <c r="BA87" s="116">
        <f>ROUND(BE87*L34,2)</f>
        <v>0</v>
      </c>
      <c r="BB87" s="116">
        <f>ROUND(BB88,2)</f>
        <v>0</v>
      </c>
      <c r="BC87" s="116">
        <f>ROUND(BC88,2)</f>
        <v>0</v>
      </c>
      <c r="BD87" s="116">
        <f>ROUND(BD88,2)</f>
        <v>0</v>
      </c>
      <c r="BE87" s="116">
        <f>ROUND(BE88,2)</f>
        <v>0</v>
      </c>
      <c r="BF87" s="118">
        <f>ROUND(BF88,2)</f>
        <v>0</v>
      </c>
      <c r="BS87" s="119" t="s">
        <v>79</v>
      </c>
      <c r="BT87" s="119" t="s">
        <v>80</v>
      </c>
      <c r="BV87" s="119" t="s">
        <v>81</v>
      </c>
      <c r="BW87" s="119" t="s">
        <v>82</v>
      </c>
      <c r="BX87" s="119" t="s">
        <v>83</v>
      </c>
    </row>
    <row r="88" s="5" customFormat="1" ht="31.5" customHeight="1">
      <c r="A88" s="120" t="s">
        <v>84</v>
      </c>
      <c r="B88" s="121"/>
      <c r="C88" s="122"/>
      <c r="D88" s="123" t="s">
        <v>17</v>
      </c>
      <c r="E88" s="123"/>
      <c r="F88" s="123"/>
      <c r="G88" s="123"/>
      <c r="H88" s="123"/>
      <c r="I88" s="124"/>
      <c r="J88" s="123" t="s">
        <v>20</v>
      </c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5">
        <f>'84-1 - Obec Makovce - rek...'!M31</f>
        <v>0</v>
      </c>
      <c r="AH88" s="124"/>
      <c r="AI88" s="124"/>
      <c r="AJ88" s="124"/>
      <c r="AK88" s="124"/>
      <c r="AL88" s="124"/>
      <c r="AM88" s="124"/>
      <c r="AN88" s="125">
        <f>SUM(AG88,AV88)</f>
        <v>0</v>
      </c>
      <c r="AO88" s="124"/>
      <c r="AP88" s="124"/>
      <c r="AQ88" s="126"/>
      <c r="AS88" s="127">
        <f>'84-1 - Obec Makovce - rek...'!M27</f>
        <v>0</v>
      </c>
      <c r="AT88" s="128">
        <f>'84-1 - Obec Makovce - rek...'!M28</f>
        <v>0</v>
      </c>
      <c r="AU88" s="128">
        <f>'84-1 - Obec Makovce - rek...'!M29</f>
        <v>0</v>
      </c>
      <c r="AV88" s="128">
        <f>ROUND(SUM(AX88:AY88),2)</f>
        <v>0</v>
      </c>
      <c r="AW88" s="129">
        <f>'84-1 - Obec Makovce - rek...'!Z118</f>
        <v>0</v>
      </c>
      <c r="AX88" s="128">
        <f>'84-1 - Obec Makovce - rek...'!M33</f>
        <v>0</v>
      </c>
      <c r="AY88" s="128">
        <f>'84-1 - Obec Makovce - rek...'!M34</f>
        <v>0</v>
      </c>
      <c r="AZ88" s="128">
        <f>'84-1 - Obec Makovce - rek...'!M35</f>
        <v>0</v>
      </c>
      <c r="BA88" s="128">
        <f>'84-1 - Obec Makovce - rek...'!M36</f>
        <v>0</v>
      </c>
      <c r="BB88" s="128">
        <f>'84-1 - Obec Makovce - rek...'!H33</f>
        <v>0</v>
      </c>
      <c r="BC88" s="128">
        <f>'84-1 - Obec Makovce - rek...'!H34</f>
        <v>0</v>
      </c>
      <c r="BD88" s="128">
        <f>'84-1 - Obec Makovce - rek...'!H35</f>
        <v>0</v>
      </c>
      <c r="BE88" s="128">
        <f>'84-1 - Obec Makovce - rek...'!H36</f>
        <v>0</v>
      </c>
      <c r="BF88" s="130">
        <f>'84-1 - Obec Makovce - rek...'!H37</f>
        <v>0</v>
      </c>
      <c r="BT88" s="131" t="s">
        <v>85</v>
      </c>
      <c r="BU88" s="131" t="s">
        <v>86</v>
      </c>
      <c r="BV88" s="131" t="s">
        <v>81</v>
      </c>
      <c r="BW88" s="131" t="s">
        <v>82</v>
      </c>
      <c r="BX88" s="131" t="s">
        <v>83</v>
      </c>
    </row>
    <row r="89">
      <c r="B89" s="25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28"/>
    </row>
    <row r="90" s="1" customFormat="1" ht="30" customHeight="1">
      <c r="B90" s="46"/>
      <c r="C90" s="110" t="s">
        <v>87</v>
      </c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113">
        <f>ROUND(SUM(AG91:AG94),2)</f>
        <v>0</v>
      </c>
      <c r="AH90" s="113"/>
      <c r="AI90" s="113"/>
      <c r="AJ90" s="113"/>
      <c r="AK90" s="113"/>
      <c r="AL90" s="113"/>
      <c r="AM90" s="113"/>
      <c r="AN90" s="113">
        <f>ROUND(SUM(AN91:AN94),2)</f>
        <v>0</v>
      </c>
      <c r="AO90" s="113"/>
      <c r="AP90" s="113"/>
      <c r="AQ90" s="48"/>
      <c r="AS90" s="106" t="s">
        <v>88</v>
      </c>
      <c r="AT90" s="107" t="s">
        <v>89</v>
      </c>
      <c r="AU90" s="107" t="s">
        <v>42</v>
      </c>
      <c r="AV90" s="108" t="s">
        <v>67</v>
      </c>
    </row>
    <row r="91" s="1" customFormat="1" ht="19.92" customHeight="1">
      <c r="B91" s="46"/>
      <c r="C91" s="47"/>
      <c r="D91" s="132" t="s">
        <v>90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133">
        <f>ROUND(AG87*AS91,2)</f>
        <v>0</v>
      </c>
      <c r="AH91" s="134"/>
      <c r="AI91" s="134"/>
      <c r="AJ91" s="134"/>
      <c r="AK91" s="134"/>
      <c r="AL91" s="134"/>
      <c r="AM91" s="134"/>
      <c r="AN91" s="134">
        <f>ROUND(AG91+AV91,2)</f>
        <v>0</v>
      </c>
      <c r="AO91" s="134"/>
      <c r="AP91" s="134"/>
      <c r="AQ91" s="48"/>
      <c r="AS91" s="135">
        <v>0</v>
      </c>
      <c r="AT91" s="136" t="s">
        <v>91</v>
      </c>
      <c r="AU91" s="136" t="s">
        <v>43</v>
      </c>
      <c r="AV91" s="137">
        <f>ROUND(IF(AU91="základná",AG91*L33,IF(AU91="znížená",AG91*L34,0)),2)</f>
        <v>0</v>
      </c>
      <c r="BV91" s="21" t="s">
        <v>92</v>
      </c>
      <c r="BY91" s="138">
        <f>IF(AU91="základná",AV91,0)</f>
        <v>0</v>
      </c>
      <c r="BZ91" s="138">
        <f>IF(AU91="znížená",AV91,0)</f>
        <v>0</v>
      </c>
      <c r="CA91" s="138">
        <v>0</v>
      </c>
      <c r="CB91" s="138">
        <v>0</v>
      </c>
      <c r="CC91" s="138">
        <v>0</v>
      </c>
      <c r="CD91" s="138">
        <f>IF(AU91="základná",AG91,0)</f>
        <v>0</v>
      </c>
      <c r="CE91" s="138">
        <f>IF(AU91="znížená",AG91,0)</f>
        <v>0</v>
      </c>
      <c r="CF91" s="138">
        <f>IF(AU91="zákl. prenesená",AG91,0)</f>
        <v>0</v>
      </c>
      <c r="CG91" s="138">
        <f>IF(AU91="zníž. prenesená",AG91,0)</f>
        <v>0</v>
      </c>
      <c r="CH91" s="138">
        <f>IF(AU91="nulová",AG91,0)</f>
        <v>0</v>
      </c>
      <c r="CI91" s="21">
        <f>IF(AU91="základná",1,IF(AU91="znížená",2,IF(AU91="zákl. prenesená",4,IF(AU91="zníž. prenesená",5,3))))</f>
        <v>1</v>
      </c>
      <c r="CJ91" s="21">
        <f>IF(AT91="stavebná časť",1,IF(8891="investičná časť",2,3))</f>
        <v>1</v>
      </c>
      <c r="CK91" s="21" t="str">
        <f>IF(D91="Vyplň vlastné","","x")</f>
        <v>x</v>
      </c>
    </row>
    <row r="92" s="1" customFormat="1" ht="19.92" customHeight="1">
      <c r="B92" s="46"/>
      <c r="C92" s="47"/>
      <c r="D92" s="139" t="s">
        <v>93</v>
      </c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47"/>
      <c r="AD92" s="47"/>
      <c r="AE92" s="47"/>
      <c r="AF92" s="47"/>
      <c r="AG92" s="133">
        <f>AG87*AS92</f>
        <v>0</v>
      </c>
      <c r="AH92" s="134"/>
      <c r="AI92" s="134"/>
      <c r="AJ92" s="134"/>
      <c r="AK92" s="134"/>
      <c r="AL92" s="134"/>
      <c r="AM92" s="134"/>
      <c r="AN92" s="134">
        <f>AG92+AV92</f>
        <v>0</v>
      </c>
      <c r="AO92" s="134"/>
      <c r="AP92" s="134"/>
      <c r="AQ92" s="48"/>
      <c r="AS92" s="140">
        <v>0</v>
      </c>
      <c r="AT92" s="141" t="s">
        <v>91</v>
      </c>
      <c r="AU92" s="141" t="s">
        <v>43</v>
      </c>
      <c r="AV92" s="142">
        <f>ROUND(IF(AU92="nulová",0,IF(OR(AU92="základná",AU92="zákl. prenesená"),AG92*L33,AG92*L34)),2)</f>
        <v>0</v>
      </c>
      <c r="BV92" s="21" t="s">
        <v>94</v>
      </c>
      <c r="BY92" s="138">
        <f>IF(AU92="základná",AV92,0)</f>
        <v>0</v>
      </c>
      <c r="BZ92" s="138">
        <f>IF(AU92="znížená",AV92,0)</f>
        <v>0</v>
      </c>
      <c r="CA92" s="138">
        <f>IF(AU92="zákl. prenesená",AV92,0)</f>
        <v>0</v>
      </c>
      <c r="CB92" s="138">
        <f>IF(AU92="zníž. prenesená",AV92,0)</f>
        <v>0</v>
      </c>
      <c r="CC92" s="138">
        <f>IF(AU92="nulová",AV92,0)</f>
        <v>0</v>
      </c>
      <c r="CD92" s="138">
        <f>IF(AU92="základná",AG92,0)</f>
        <v>0</v>
      </c>
      <c r="CE92" s="138">
        <f>IF(AU92="znížená",AG92,0)</f>
        <v>0</v>
      </c>
      <c r="CF92" s="138">
        <f>IF(AU92="zákl. prenesená",AG92,0)</f>
        <v>0</v>
      </c>
      <c r="CG92" s="138">
        <f>IF(AU92="zníž. prenesená",AG92,0)</f>
        <v>0</v>
      </c>
      <c r="CH92" s="138">
        <f>IF(AU92="nulová",AG92,0)</f>
        <v>0</v>
      </c>
      <c r="CI92" s="21">
        <f>IF(AU92="základná",1,IF(AU92="znížená",2,IF(AU92="zákl. prenesená",4,IF(AU92="zníž. prenesená",5,3))))</f>
        <v>1</v>
      </c>
      <c r="CJ92" s="21">
        <f>IF(AT92="stavebná časť",1,IF(8892="investičná časť",2,3))</f>
        <v>1</v>
      </c>
      <c r="CK92" s="21" t="str">
        <f>IF(D92="Vyplň vlastné","","x")</f>
        <v/>
      </c>
    </row>
    <row r="93" s="1" customFormat="1" ht="19.92" customHeight="1">
      <c r="B93" s="46"/>
      <c r="C93" s="47"/>
      <c r="D93" s="139" t="s">
        <v>93</v>
      </c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47"/>
      <c r="AD93" s="47"/>
      <c r="AE93" s="47"/>
      <c r="AF93" s="47"/>
      <c r="AG93" s="133">
        <f>AG87*AS93</f>
        <v>0</v>
      </c>
      <c r="AH93" s="134"/>
      <c r="AI93" s="134"/>
      <c r="AJ93" s="134"/>
      <c r="AK93" s="134"/>
      <c r="AL93" s="134"/>
      <c r="AM93" s="134"/>
      <c r="AN93" s="134">
        <f>AG93+AV93</f>
        <v>0</v>
      </c>
      <c r="AO93" s="134"/>
      <c r="AP93" s="134"/>
      <c r="AQ93" s="48"/>
      <c r="AS93" s="140">
        <v>0</v>
      </c>
      <c r="AT93" s="141" t="s">
        <v>91</v>
      </c>
      <c r="AU93" s="141" t="s">
        <v>43</v>
      </c>
      <c r="AV93" s="142">
        <f>ROUND(IF(AU93="nulová",0,IF(OR(AU93="základná",AU93="zákl. prenesená"),AG93*L33,AG93*L34)),2)</f>
        <v>0</v>
      </c>
      <c r="BV93" s="21" t="s">
        <v>94</v>
      </c>
      <c r="BY93" s="138">
        <f>IF(AU93="základná",AV93,0)</f>
        <v>0</v>
      </c>
      <c r="BZ93" s="138">
        <f>IF(AU93="znížená",AV93,0)</f>
        <v>0</v>
      </c>
      <c r="CA93" s="138">
        <f>IF(AU93="zákl. prenesená",AV93,0)</f>
        <v>0</v>
      </c>
      <c r="CB93" s="138">
        <f>IF(AU93="zníž. prenesená",AV93,0)</f>
        <v>0</v>
      </c>
      <c r="CC93" s="138">
        <f>IF(AU93="nulová",AV93,0)</f>
        <v>0</v>
      </c>
      <c r="CD93" s="138">
        <f>IF(AU93="základná",AG93,0)</f>
        <v>0</v>
      </c>
      <c r="CE93" s="138">
        <f>IF(AU93="znížená",AG93,0)</f>
        <v>0</v>
      </c>
      <c r="CF93" s="138">
        <f>IF(AU93="zákl. prenesená",AG93,0)</f>
        <v>0</v>
      </c>
      <c r="CG93" s="138">
        <f>IF(AU93="zníž. prenesená",AG93,0)</f>
        <v>0</v>
      </c>
      <c r="CH93" s="138">
        <f>IF(AU93="nulová",AG93,0)</f>
        <v>0</v>
      </c>
      <c r="CI93" s="21">
        <f>IF(AU93="základná",1,IF(AU93="znížená",2,IF(AU93="zákl. prenesená",4,IF(AU93="zníž. prenesená",5,3))))</f>
        <v>1</v>
      </c>
      <c r="CJ93" s="21">
        <f>IF(AT93="stavebná časť",1,IF(8893="investičná časť",2,3))</f>
        <v>1</v>
      </c>
      <c r="CK93" s="21" t="str">
        <f>IF(D93="Vyplň vlastné","","x")</f>
        <v/>
      </c>
    </row>
    <row r="94" s="1" customFormat="1" ht="19.92" customHeight="1">
      <c r="B94" s="46"/>
      <c r="C94" s="47"/>
      <c r="D94" s="139" t="s">
        <v>93</v>
      </c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47"/>
      <c r="AD94" s="47"/>
      <c r="AE94" s="47"/>
      <c r="AF94" s="47"/>
      <c r="AG94" s="133">
        <f>AG87*AS94</f>
        <v>0</v>
      </c>
      <c r="AH94" s="134"/>
      <c r="AI94" s="134"/>
      <c r="AJ94" s="134"/>
      <c r="AK94" s="134"/>
      <c r="AL94" s="134"/>
      <c r="AM94" s="134"/>
      <c r="AN94" s="134">
        <f>AG94+AV94</f>
        <v>0</v>
      </c>
      <c r="AO94" s="134"/>
      <c r="AP94" s="134"/>
      <c r="AQ94" s="48"/>
      <c r="AS94" s="143">
        <v>0</v>
      </c>
      <c r="AT94" s="144" t="s">
        <v>91</v>
      </c>
      <c r="AU94" s="144" t="s">
        <v>43</v>
      </c>
      <c r="AV94" s="145">
        <f>ROUND(IF(AU94="nulová",0,IF(OR(AU94="základná",AU94="zákl. prenesená"),AG94*L33,AG94*L34)),2)</f>
        <v>0</v>
      </c>
      <c r="BV94" s="21" t="s">
        <v>94</v>
      </c>
      <c r="BY94" s="138">
        <f>IF(AU94="základná",AV94,0)</f>
        <v>0</v>
      </c>
      <c r="BZ94" s="138">
        <f>IF(AU94="znížená",AV94,0)</f>
        <v>0</v>
      </c>
      <c r="CA94" s="138">
        <f>IF(AU94="zákl. prenesená",AV94,0)</f>
        <v>0</v>
      </c>
      <c r="CB94" s="138">
        <f>IF(AU94="zníž. prenesená",AV94,0)</f>
        <v>0</v>
      </c>
      <c r="CC94" s="138">
        <f>IF(AU94="nulová",AV94,0)</f>
        <v>0</v>
      </c>
      <c r="CD94" s="138">
        <f>IF(AU94="základná",AG94,0)</f>
        <v>0</v>
      </c>
      <c r="CE94" s="138">
        <f>IF(AU94="znížená",AG94,0)</f>
        <v>0</v>
      </c>
      <c r="CF94" s="138">
        <f>IF(AU94="zákl. prenesená",AG94,0)</f>
        <v>0</v>
      </c>
      <c r="CG94" s="138">
        <f>IF(AU94="zníž. prenesená",AG94,0)</f>
        <v>0</v>
      </c>
      <c r="CH94" s="138">
        <f>IF(AU94="nulová",AG94,0)</f>
        <v>0</v>
      </c>
      <c r="CI94" s="21">
        <f>IF(AU94="základná",1,IF(AU94="znížená",2,IF(AU94="zákl. prenesená",4,IF(AU94="zníž. prenesená",5,3))))</f>
        <v>1</v>
      </c>
      <c r="CJ94" s="21">
        <f>IF(AT94="stavebná časť",1,IF(8894="investičná časť",2,3))</f>
        <v>1</v>
      </c>
      <c r="CK94" s="21" t="str">
        <f>IF(D94="Vyplň vlastné","","x")</f>
        <v/>
      </c>
    </row>
    <row r="95" s="1" customFormat="1" ht="10.8" customHeight="1">
      <c r="B95" s="46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8"/>
    </row>
    <row r="96" s="1" customFormat="1" ht="30" customHeight="1">
      <c r="B96" s="46"/>
      <c r="C96" s="146" t="s">
        <v>95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8">
        <f>ROUND(AG87+AG90,2)</f>
        <v>0</v>
      </c>
      <c r="AH96" s="148"/>
      <c r="AI96" s="148"/>
      <c r="AJ96" s="148"/>
      <c r="AK96" s="148"/>
      <c r="AL96" s="148"/>
      <c r="AM96" s="148"/>
      <c r="AN96" s="148">
        <f>AN87+AN90</f>
        <v>0</v>
      </c>
      <c r="AO96" s="148"/>
      <c r="AP96" s="148"/>
      <c r="AQ96" s="48"/>
    </row>
    <row r="97" s="1" customFormat="1" ht="6.96" customHeight="1"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7"/>
    </row>
  </sheetData>
  <sheetProtection sheet="1" formatColumns="0" formatRows="0" objects="1" scenarios="1" spinCount="10" saltValue="eL7Db5QZYIB8B2w8jQPWfvOELWRYZBlkRr7jhG9grwl1ioFDuX1Wan+411DRrGjRrsQgDnJ/jJFyTtTk1O5UAg==" hashValue="63oGvK6+UAg1GHwe8lCC+RBv9M2ds1YowxPpVgKl4VPnfUmF9jCBBHtjIKVqbhK9dBNy4nyFMp5GAaSEaBuqhQ==" algorithmName="SHA-512" password="CC35"/>
  <mergeCells count="60">
    <mergeCell ref="C2:AP2"/>
    <mergeCell ref="C4:AP4"/>
    <mergeCell ref="BG5:BG34"/>
    <mergeCell ref="K5:AO5"/>
    <mergeCell ref="K6:AO6"/>
    <mergeCell ref="E14:AJ14"/>
    <mergeCell ref="E23:AN23"/>
    <mergeCell ref="AK26:AO26"/>
    <mergeCell ref="AK27:AO27"/>
    <mergeCell ref="AK28:AO28"/>
    <mergeCell ref="AK29:AO29"/>
    <mergeCell ref="AK31:AO31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L36:O36"/>
    <mergeCell ref="W36:AE36"/>
    <mergeCell ref="AK36:AO36"/>
    <mergeCell ref="L37:O37"/>
    <mergeCell ref="W37:AE37"/>
    <mergeCell ref="AK37:AO37"/>
    <mergeCell ref="X39:AB39"/>
    <mergeCell ref="AK39:AO39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G2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84-1 - Obec Makovce - rek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20" hidden="1" customWidth="1"/>
    <col min="23" max="23" width="20" hidden="1" customWidth="1"/>
    <col min="24" max="24" width="20" hidden="1" customWidth="1"/>
    <col min="25" max="25" width="12.33" hidden="1" customWidth="1"/>
    <col min="26" max="26" width="16.33" hidden="1" customWidth="1"/>
    <col min="27" max="27" width="12.33" hidden="1" customWidth="1"/>
    <col min="28" max="28" width="15" hidden="1" customWidth="1"/>
    <col min="29" max="29" width="11" hidden="1" customWidth="1"/>
    <col min="30" max="30" width="15" hidden="1" customWidth="1"/>
    <col min="31" max="31" width="16.33" hidden="1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49"/>
      <c r="B1" s="12"/>
      <c r="C1" s="12"/>
      <c r="D1" s="13" t="s">
        <v>1</v>
      </c>
      <c r="E1" s="12"/>
      <c r="F1" s="14" t="s">
        <v>96</v>
      </c>
      <c r="G1" s="14"/>
      <c r="H1" s="150" t="s">
        <v>97</v>
      </c>
      <c r="I1" s="150"/>
      <c r="J1" s="150"/>
      <c r="K1" s="150"/>
      <c r="L1" s="14" t="s">
        <v>98</v>
      </c>
      <c r="M1" s="12"/>
      <c r="N1" s="12"/>
      <c r="O1" s="13" t="s">
        <v>99</v>
      </c>
      <c r="P1" s="12"/>
      <c r="Q1" s="12"/>
      <c r="R1" s="12"/>
      <c r="S1" s="14" t="s">
        <v>100</v>
      </c>
      <c r="T1" s="14"/>
      <c r="U1" s="149"/>
      <c r="V1" s="14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ht="36.96" customHeight="1">
      <c r="C2" s="18" t="s">
        <v>8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S2" s="20" t="s">
        <v>9</v>
      </c>
      <c r="AT2" s="21" t="s">
        <v>82</v>
      </c>
    </row>
    <row r="3" ht="6.96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80</v>
      </c>
    </row>
    <row r="4" ht="36.96" customHeight="1">
      <c r="B4" s="25"/>
      <c r="C4" s="26" t="s">
        <v>101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T4" s="19" t="s">
        <v>14</v>
      </c>
      <c r="AT4" s="21" t="s">
        <v>6</v>
      </c>
    </row>
    <row r="5" ht="6.96" customHeight="1">
      <c r="B5" s="2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8"/>
    </row>
    <row r="6" s="1" customFormat="1" ht="32.88" customHeight="1">
      <c r="B6" s="46"/>
      <c r="C6" s="47"/>
      <c r="D6" s="34" t="s">
        <v>19</v>
      </c>
      <c r="E6" s="47"/>
      <c r="F6" s="35" t="s">
        <v>20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8"/>
    </row>
    <row r="7" s="1" customFormat="1" ht="14.4" customHeight="1">
      <c r="B7" s="46"/>
      <c r="C7" s="47"/>
      <c r="D7" s="37" t="s">
        <v>21</v>
      </c>
      <c r="E7" s="47"/>
      <c r="F7" s="32" t="s">
        <v>22</v>
      </c>
      <c r="G7" s="47"/>
      <c r="H7" s="47"/>
      <c r="I7" s="47"/>
      <c r="J7" s="47"/>
      <c r="K7" s="47"/>
      <c r="L7" s="47"/>
      <c r="M7" s="37" t="s">
        <v>23</v>
      </c>
      <c r="N7" s="47"/>
      <c r="O7" s="32" t="s">
        <v>22</v>
      </c>
      <c r="P7" s="47"/>
      <c r="Q7" s="47"/>
      <c r="R7" s="48"/>
    </row>
    <row r="8" s="1" customFormat="1" ht="14.4" customHeight="1">
      <c r="B8" s="46"/>
      <c r="C8" s="47"/>
      <c r="D8" s="37" t="s">
        <v>24</v>
      </c>
      <c r="E8" s="47"/>
      <c r="F8" s="32" t="s">
        <v>25</v>
      </c>
      <c r="G8" s="47"/>
      <c r="H8" s="47"/>
      <c r="I8" s="47"/>
      <c r="J8" s="47"/>
      <c r="K8" s="47"/>
      <c r="L8" s="47"/>
      <c r="M8" s="37" t="s">
        <v>26</v>
      </c>
      <c r="N8" s="47"/>
      <c r="O8" s="151" t="str">
        <f>'Rekapitulácia stavby'!AN8</f>
        <v>26. 9. 2018</v>
      </c>
      <c r="P8" s="90"/>
      <c r="Q8" s="47"/>
      <c r="R8" s="48"/>
    </row>
    <row r="9" s="1" customFormat="1" ht="10.8" customHeight="1"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="1" customFormat="1" ht="14.4" customHeight="1">
      <c r="B10" s="46"/>
      <c r="C10" s="47"/>
      <c r="D10" s="37" t="s">
        <v>28</v>
      </c>
      <c r="E10" s="47"/>
      <c r="F10" s="47"/>
      <c r="G10" s="47"/>
      <c r="H10" s="47"/>
      <c r="I10" s="47"/>
      <c r="J10" s="47"/>
      <c r="K10" s="47"/>
      <c r="L10" s="47"/>
      <c r="M10" s="37" t="s">
        <v>29</v>
      </c>
      <c r="N10" s="47"/>
      <c r="O10" s="32" t="s">
        <v>22</v>
      </c>
      <c r="P10" s="32"/>
      <c r="Q10" s="47"/>
      <c r="R10" s="48"/>
    </row>
    <row r="11" s="1" customFormat="1" ht="18" customHeight="1">
      <c r="B11" s="46"/>
      <c r="C11" s="47"/>
      <c r="D11" s="47"/>
      <c r="E11" s="32" t="s">
        <v>30</v>
      </c>
      <c r="F11" s="47"/>
      <c r="G11" s="47"/>
      <c r="H11" s="47"/>
      <c r="I11" s="47"/>
      <c r="J11" s="47"/>
      <c r="K11" s="47"/>
      <c r="L11" s="47"/>
      <c r="M11" s="37" t="s">
        <v>31</v>
      </c>
      <c r="N11" s="47"/>
      <c r="O11" s="32" t="s">
        <v>22</v>
      </c>
      <c r="P11" s="32"/>
      <c r="Q11" s="47"/>
      <c r="R11" s="48"/>
    </row>
    <row r="12" s="1" customFormat="1" ht="6.96" customHeight="1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</row>
    <row r="13" s="1" customFormat="1" ht="14.4" customHeight="1">
      <c r="B13" s="46"/>
      <c r="C13" s="47"/>
      <c r="D13" s="37" t="s">
        <v>32</v>
      </c>
      <c r="E13" s="47"/>
      <c r="F13" s="47"/>
      <c r="G13" s="47"/>
      <c r="H13" s="47"/>
      <c r="I13" s="47"/>
      <c r="J13" s="47"/>
      <c r="K13" s="47"/>
      <c r="L13" s="47"/>
      <c r="M13" s="37" t="s">
        <v>29</v>
      </c>
      <c r="N13" s="47"/>
      <c r="O13" s="38" t="str">
        <f>IF('Rekapitulácia stavby'!AN13="","",'Rekapitulácia stavby'!AN13)</f>
        <v>Vyplň údaj</v>
      </c>
      <c r="P13" s="32"/>
      <c r="Q13" s="47"/>
      <c r="R13" s="48"/>
    </row>
    <row r="14" s="1" customFormat="1" ht="18" customHeight="1">
      <c r="B14" s="46"/>
      <c r="C14" s="47"/>
      <c r="D14" s="47"/>
      <c r="E14" s="38" t="str">
        <f>IF('Rekapitulácia stavby'!E14="","",'Rekapitulácia stavby'!E14)</f>
        <v>Vyplň údaj</v>
      </c>
      <c r="F14" s="152"/>
      <c r="G14" s="152"/>
      <c r="H14" s="152"/>
      <c r="I14" s="152"/>
      <c r="J14" s="152"/>
      <c r="K14" s="152"/>
      <c r="L14" s="152"/>
      <c r="M14" s="37" t="s">
        <v>31</v>
      </c>
      <c r="N14" s="47"/>
      <c r="O14" s="38" t="str">
        <f>IF('Rekapitulácia stavby'!AN14="","",'Rekapitulácia stavby'!AN14)</f>
        <v>Vyplň údaj</v>
      </c>
      <c r="P14" s="32"/>
      <c r="Q14" s="47"/>
      <c r="R14" s="48"/>
    </row>
    <row r="15" s="1" customFormat="1" ht="6.96" customHeight="1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</row>
    <row r="16" s="1" customFormat="1" ht="14.4" customHeight="1">
      <c r="B16" s="46"/>
      <c r="C16" s="47"/>
      <c r="D16" s="37" t="s">
        <v>34</v>
      </c>
      <c r="E16" s="47"/>
      <c r="F16" s="47"/>
      <c r="G16" s="47"/>
      <c r="H16" s="47"/>
      <c r="I16" s="47"/>
      <c r="J16" s="47"/>
      <c r="K16" s="47"/>
      <c r="L16" s="47"/>
      <c r="M16" s="37" t="s">
        <v>29</v>
      </c>
      <c r="N16" s="47"/>
      <c r="O16" s="32" t="str">
        <f>IF('Rekapitulácia stavby'!AN16="","",'Rekapitulácia stavby'!AN16)</f>
        <v/>
      </c>
      <c r="P16" s="32"/>
      <c r="Q16" s="47"/>
      <c r="R16" s="48"/>
    </row>
    <row r="17" s="1" customFormat="1" ht="18" customHeight="1">
      <c r="B17" s="46"/>
      <c r="C17" s="47"/>
      <c r="D17" s="47"/>
      <c r="E17" s="32" t="str">
        <f>IF('Rekapitulácia stavby'!E17="","",'Rekapitulácia stavby'!E17)</f>
        <v xml:space="preserve"> </v>
      </c>
      <c r="F17" s="47"/>
      <c r="G17" s="47"/>
      <c r="H17" s="47"/>
      <c r="I17" s="47"/>
      <c r="J17" s="47"/>
      <c r="K17" s="47"/>
      <c r="L17" s="47"/>
      <c r="M17" s="37" t="s">
        <v>31</v>
      </c>
      <c r="N17" s="47"/>
      <c r="O17" s="32" t="str">
        <f>IF('Rekapitulácia stavby'!AN17="","",'Rekapitulácia stavby'!AN17)</f>
        <v/>
      </c>
      <c r="P17" s="32"/>
      <c r="Q17" s="47"/>
      <c r="R17" s="48"/>
    </row>
    <row r="18" s="1" customFormat="1" ht="6.96" customHeight="1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</row>
    <row r="19" s="1" customFormat="1" ht="14.4" customHeight="1">
      <c r="B19" s="46"/>
      <c r="C19" s="47"/>
      <c r="D19" s="37" t="s">
        <v>35</v>
      </c>
      <c r="E19" s="47"/>
      <c r="F19" s="47"/>
      <c r="G19" s="47"/>
      <c r="H19" s="47"/>
      <c r="I19" s="47"/>
      <c r="J19" s="47"/>
      <c r="K19" s="47"/>
      <c r="L19" s="47"/>
      <c r="M19" s="37" t="s">
        <v>29</v>
      </c>
      <c r="N19" s="47"/>
      <c r="O19" s="32" t="str">
        <f>IF('Rekapitulácia stavby'!AN19="","",'Rekapitulácia stavby'!AN19)</f>
        <v/>
      </c>
      <c r="P19" s="32"/>
      <c r="Q19" s="47"/>
      <c r="R19" s="48"/>
    </row>
    <row r="20" s="1" customFormat="1" ht="18" customHeight="1">
      <c r="B20" s="46"/>
      <c r="C20" s="47"/>
      <c r="D20" s="47"/>
      <c r="E20" s="32" t="str">
        <f>IF('Rekapitulácia stavby'!E20="","",'Rekapitulácia stavby'!E20)</f>
        <v xml:space="preserve"> </v>
      </c>
      <c r="F20" s="47"/>
      <c r="G20" s="47"/>
      <c r="H20" s="47"/>
      <c r="I20" s="47"/>
      <c r="J20" s="47"/>
      <c r="K20" s="47"/>
      <c r="L20" s="47"/>
      <c r="M20" s="37" t="s">
        <v>31</v>
      </c>
      <c r="N20" s="47"/>
      <c r="O20" s="32" t="str">
        <f>IF('Rekapitulácia stavby'!AN20="","",'Rekapitulácia stavby'!AN20)</f>
        <v/>
      </c>
      <c r="P20" s="32"/>
      <c r="Q20" s="47"/>
      <c r="R20" s="48"/>
    </row>
    <row r="21" s="1" customFormat="1" ht="6.96" customHeight="1"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</row>
    <row r="22" s="1" customFormat="1" ht="14.4" customHeight="1">
      <c r="B22" s="46"/>
      <c r="C22" s="47"/>
      <c r="D22" s="37" t="s">
        <v>36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="1" customFormat="1" ht="16.5" customHeight="1">
      <c r="B23" s="46"/>
      <c r="C23" s="47"/>
      <c r="D23" s="47"/>
      <c r="E23" s="41" t="s">
        <v>22</v>
      </c>
      <c r="F23" s="41"/>
      <c r="G23" s="41"/>
      <c r="H23" s="41"/>
      <c r="I23" s="41"/>
      <c r="J23" s="41"/>
      <c r="K23" s="41"/>
      <c r="L23" s="41"/>
      <c r="M23" s="47"/>
      <c r="N23" s="47"/>
      <c r="O23" s="47"/>
      <c r="P23" s="47"/>
      <c r="Q23" s="47"/>
      <c r="R23" s="48"/>
    </row>
    <row r="24" s="1" customFormat="1" ht="6.96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s="1" customFormat="1" ht="6.96" customHeight="1">
      <c r="B25" s="46"/>
      <c r="C25" s="4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47"/>
      <c r="R25" s="48"/>
    </row>
    <row r="26" s="1" customFormat="1" ht="14.4" customHeight="1">
      <c r="B26" s="46"/>
      <c r="C26" s="47"/>
      <c r="D26" s="153" t="s">
        <v>102</v>
      </c>
      <c r="E26" s="47"/>
      <c r="F26" s="47"/>
      <c r="G26" s="47"/>
      <c r="H26" s="47"/>
      <c r="I26" s="47"/>
      <c r="J26" s="47"/>
      <c r="K26" s="47"/>
      <c r="L26" s="47"/>
      <c r="M26" s="44">
        <f>M87</f>
        <v>0</v>
      </c>
      <c r="N26" s="44"/>
      <c r="O26" s="44"/>
      <c r="P26" s="44"/>
      <c r="Q26" s="47"/>
      <c r="R26" s="48"/>
    </row>
    <row r="27" s="1" customFormat="1">
      <c r="B27" s="46"/>
      <c r="C27" s="47"/>
      <c r="D27" s="47"/>
      <c r="E27" s="37" t="s">
        <v>38</v>
      </c>
      <c r="F27" s="47"/>
      <c r="G27" s="47"/>
      <c r="H27" s="47"/>
      <c r="I27" s="47"/>
      <c r="J27" s="47"/>
      <c r="K27" s="47"/>
      <c r="L27" s="47"/>
      <c r="M27" s="45">
        <f>H87</f>
        <v>0</v>
      </c>
      <c r="N27" s="45"/>
      <c r="O27" s="45"/>
      <c r="P27" s="45"/>
      <c r="Q27" s="47"/>
      <c r="R27" s="48"/>
    </row>
    <row r="28" s="1" customFormat="1">
      <c r="B28" s="46"/>
      <c r="C28" s="47"/>
      <c r="D28" s="47"/>
      <c r="E28" s="37" t="s">
        <v>39</v>
      </c>
      <c r="F28" s="47"/>
      <c r="G28" s="47"/>
      <c r="H28" s="47"/>
      <c r="I28" s="47"/>
      <c r="J28" s="47"/>
      <c r="K28" s="47"/>
      <c r="L28" s="47"/>
      <c r="M28" s="45">
        <f>K87</f>
        <v>0</v>
      </c>
      <c r="N28" s="45"/>
      <c r="O28" s="45"/>
      <c r="P28" s="45"/>
      <c r="Q28" s="47"/>
      <c r="R28" s="48"/>
    </row>
    <row r="29" s="1" customFormat="1" ht="14.4" customHeight="1">
      <c r="B29" s="46"/>
      <c r="C29" s="47"/>
      <c r="D29" s="43" t="s">
        <v>90</v>
      </c>
      <c r="E29" s="47"/>
      <c r="F29" s="47"/>
      <c r="G29" s="47"/>
      <c r="H29" s="47"/>
      <c r="I29" s="47"/>
      <c r="J29" s="47"/>
      <c r="K29" s="47"/>
      <c r="L29" s="47"/>
      <c r="M29" s="44">
        <f>M94</f>
        <v>0</v>
      </c>
      <c r="N29" s="44"/>
      <c r="O29" s="44"/>
      <c r="P29" s="44"/>
      <c r="Q29" s="47"/>
      <c r="R29" s="48"/>
    </row>
    <row r="30" s="1" customFormat="1" ht="6.96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</row>
    <row r="31" s="1" customFormat="1" ht="25.44" customHeight="1">
      <c r="B31" s="46"/>
      <c r="C31" s="47"/>
      <c r="D31" s="154" t="s">
        <v>41</v>
      </c>
      <c r="E31" s="47"/>
      <c r="F31" s="47"/>
      <c r="G31" s="47"/>
      <c r="H31" s="47"/>
      <c r="I31" s="47"/>
      <c r="J31" s="47"/>
      <c r="K31" s="47"/>
      <c r="L31" s="47"/>
      <c r="M31" s="155">
        <f>ROUND(M26+M29,2)</f>
        <v>0</v>
      </c>
      <c r="N31" s="47"/>
      <c r="O31" s="47"/>
      <c r="P31" s="47"/>
      <c r="Q31" s="47"/>
      <c r="R31" s="48"/>
    </row>
    <row r="32" s="1" customFormat="1" ht="6.96" customHeight="1">
      <c r="B32" s="46"/>
      <c r="C32" s="4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47"/>
      <c r="R32" s="48"/>
    </row>
    <row r="33" s="1" customFormat="1" ht="14.4" customHeight="1">
      <c r="B33" s="46"/>
      <c r="C33" s="47"/>
      <c r="D33" s="54" t="s">
        <v>42</v>
      </c>
      <c r="E33" s="54" t="s">
        <v>43</v>
      </c>
      <c r="F33" s="55">
        <v>0.20000000000000001</v>
      </c>
      <c r="G33" s="156" t="s">
        <v>44</v>
      </c>
      <c r="H33" s="157">
        <f>ROUND((((SUM(BE94:BE101)+SUM(BE118:BE173))+SUM(BE175:BE179))),2)</f>
        <v>0</v>
      </c>
      <c r="I33" s="47"/>
      <c r="J33" s="47"/>
      <c r="K33" s="47"/>
      <c r="L33" s="47"/>
      <c r="M33" s="157">
        <f>ROUND(((ROUND((SUM(BE94:BE101)+SUM(BE118:BE173)), 2)*F33)+SUM(BE175:BE179)*F33),2)</f>
        <v>0</v>
      </c>
      <c r="N33" s="47"/>
      <c r="O33" s="47"/>
      <c r="P33" s="47"/>
      <c r="Q33" s="47"/>
      <c r="R33" s="48"/>
    </row>
    <row r="34" s="1" customFormat="1" ht="14.4" customHeight="1">
      <c r="B34" s="46"/>
      <c r="C34" s="47"/>
      <c r="D34" s="47"/>
      <c r="E34" s="54" t="s">
        <v>45</v>
      </c>
      <c r="F34" s="55">
        <v>0.20000000000000001</v>
      </c>
      <c r="G34" s="156" t="s">
        <v>44</v>
      </c>
      <c r="H34" s="157">
        <f>ROUND((((SUM(BF94:BF101)+SUM(BF118:BF173))+SUM(BF175:BF179))),2)</f>
        <v>0</v>
      </c>
      <c r="I34" s="47"/>
      <c r="J34" s="47"/>
      <c r="K34" s="47"/>
      <c r="L34" s="47"/>
      <c r="M34" s="157">
        <f>ROUND(((ROUND((SUM(BF94:BF101)+SUM(BF118:BF173)), 2)*F34)+SUM(BF175:BF179)*F34),2)</f>
        <v>0</v>
      </c>
      <c r="N34" s="47"/>
      <c r="O34" s="47"/>
      <c r="P34" s="47"/>
      <c r="Q34" s="47"/>
      <c r="R34" s="48"/>
    </row>
    <row r="35" hidden="1" s="1" customFormat="1" ht="14.4" customHeight="1">
      <c r="B35" s="46"/>
      <c r="C35" s="47"/>
      <c r="D35" s="47"/>
      <c r="E35" s="54" t="s">
        <v>46</v>
      </c>
      <c r="F35" s="55">
        <v>0.20000000000000001</v>
      </c>
      <c r="G35" s="156" t="s">
        <v>44</v>
      </c>
      <c r="H35" s="157">
        <f>ROUND((((SUM(BG94:BG101)+SUM(BG118:BG173))+SUM(BG175:BG179))),2)</f>
        <v>0</v>
      </c>
      <c r="I35" s="47"/>
      <c r="J35" s="47"/>
      <c r="K35" s="47"/>
      <c r="L35" s="47"/>
      <c r="M35" s="157">
        <v>0</v>
      </c>
      <c r="N35" s="47"/>
      <c r="O35" s="47"/>
      <c r="P35" s="47"/>
      <c r="Q35" s="47"/>
      <c r="R35" s="48"/>
    </row>
    <row r="36" hidden="1" s="1" customFormat="1" ht="14.4" customHeight="1">
      <c r="B36" s="46"/>
      <c r="C36" s="47"/>
      <c r="D36" s="47"/>
      <c r="E36" s="54" t="s">
        <v>47</v>
      </c>
      <c r="F36" s="55">
        <v>0.20000000000000001</v>
      </c>
      <c r="G36" s="156" t="s">
        <v>44</v>
      </c>
      <c r="H36" s="157">
        <f>ROUND((((SUM(BH94:BH101)+SUM(BH118:BH173))+SUM(BH175:BH179))),2)</f>
        <v>0</v>
      </c>
      <c r="I36" s="47"/>
      <c r="J36" s="47"/>
      <c r="K36" s="47"/>
      <c r="L36" s="47"/>
      <c r="M36" s="157">
        <v>0</v>
      </c>
      <c r="N36" s="47"/>
      <c r="O36" s="47"/>
      <c r="P36" s="47"/>
      <c r="Q36" s="47"/>
      <c r="R36" s="48"/>
    </row>
    <row r="37" hidden="1" s="1" customFormat="1" ht="14.4" customHeight="1">
      <c r="B37" s="46"/>
      <c r="C37" s="47"/>
      <c r="D37" s="47"/>
      <c r="E37" s="54" t="s">
        <v>48</v>
      </c>
      <c r="F37" s="55">
        <v>0</v>
      </c>
      <c r="G37" s="156" t="s">
        <v>44</v>
      </c>
      <c r="H37" s="157">
        <f>ROUND((((SUM(BI94:BI101)+SUM(BI118:BI173))+SUM(BI175:BI179))),2)</f>
        <v>0</v>
      </c>
      <c r="I37" s="47"/>
      <c r="J37" s="47"/>
      <c r="K37" s="47"/>
      <c r="L37" s="47"/>
      <c r="M37" s="157">
        <v>0</v>
      </c>
      <c r="N37" s="47"/>
      <c r="O37" s="47"/>
      <c r="P37" s="47"/>
      <c r="Q37" s="47"/>
      <c r="R37" s="48"/>
    </row>
    <row r="38" s="1" customFormat="1" ht="6.96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</row>
    <row r="39" s="1" customFormat="1" ht="25.44" customHeight="1">
      <c r="B39" s="46"/>
      <c r="C39" s="147"/>
      <c r="D39" s="158" t="s">
        <v>49</v>
      </c>
      <c r="E39" s="103"/>
      <c r="F39" s="103"/>
      <c r="G39" s="159" t="s">
        <v>50</v>
      </c>
      <c r="H39" s="160" t="s">
        <v>51</v>
      </c>
      <c r="I39" s="103"/>
      <c r="J39" s="103"/>
      <c r="K39" s="103"/>
      <c r="L39" s="161">
        <f>SUM(M31:M37)</f>
        <v>0</v>
      </c>
      <c r="M39" s="161"/>
      <c r="N39" s="161"/>
      <c r="O39" s="161"/>
      <c r="P39" s="162"/>
      <c r="Q39" s="147"/>
      <c r="R39" s="48"/>
    </row>
    <row r="40" s="1" customFormat="1" ht="14.4" customHeight="1">
      <c r="B40" s="46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="1" customFormat="1" ht="14.4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</row>
    <row r="42">
      <c r="B42" s="25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8"/>
    </row>
    <row r="43">
      <c r="B43" s="25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</row>
    <row r="44">
      <c r="B44" s="2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8"/>
    </row>
    <row r="45">
      <c r="B45" s="2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8"/>
    </row>
    <row r="46">
      <c r="B46" s="25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8"/>
    </row>
    <row r="47">
      <c r="B47" s="25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8"/>
    </row>
    <row r="48">
      <c r="B48" s="2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8"/>
    </row>
    <row r="49">
      <c r="B49" s="25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8"/>
    </row>
    <row r="50" s="1" customFormat="1">
      <c r="B50" s="46"/>
      <c r="C50" s="47"/>
      <c r="D50" s="66" t="s">
        <v>52</v>
      </c>
      <c r="E50" s="67"/>
      <c r="F50" s="67"/>
      <c r="G50" s="67"/>
      <c r="H50" s="68"/>
      <c r="I50" s="47"/>
      <c r="J50" s="66" t="s">
        <v>53</v>
      </c>
      <c r="K50" s="67"/>
      <c r="L50" s="67"/>
      <c r="M50" s="67"/>
      <c r="N50" s="67"/>
      <c r="O50" s="67"/>
      <c r="P50" s="68"/>
      <c r="Q50" s="47"/>
      <c r="R50" s="48"/>
    </row>
    <row r="51">
      <c r="B51" s="25"/>
      <c r="C51" s="30"/>
      <c r="D51" s="69"/>
      <c r="E51" s="30"/>
      <c r="F51" s="30"/>
      <c r="G51" s="30"/>
      <c r="H51" s="70"/>
      <c r="I51" s="30"/>
      <c r="J51" s="69"/>
      <c r="K51" s="30"/>
      <c r="L51" s="30"/>
      <c r="M51" s="30"/>
      <c r="N51" s="30"/>
      <c r="O51" s="30"/>
      <c r="P51" s="70"/>
      <c r="Q51" s="30"/>
      <c r="R51" s="28"/>
    </row>
    <row r="52">
      <c r="B52" s="25"/>
      <c r="C52" s="30"/>
      <c r="D52" s="69"/>
      <c r="E52" s="30"/>
      <c r="F52" s="30"/>
      <c r="G52" s="30"/>
      <c r="H52" s="70"/>
      <c r="I52" s="30"/>
      <c r="J52" s="69"/>
      <c r="K52" s="30"/>
      <c r="L52" s="30"/>
      <c r="M52" s="30"/>
      <c r="N52" s="30"/>
      <c r="O52" s="30"/>
      <c r="P52" s="70"/>
      <c r="Q52" s="30"/>
      <c r="R52" s="28"/>
    </row>
    <row r="53">
      <c r="B53" s="25"/>
      <c r="C53" s="30"/>
      <c r="D53" s="69"/>
      <c r="E53" s="30"/>
      <c r="F53" s="30"/>
      <c r="G53" s="30"/>
      <c r="H53" s="70"/>
      <c r="I53" s="30"/>
      <c r="J53" s="69"/>
      <c r="K53" s="30"/>
      <c r="L53" s="30"/>
      <c r="M53" s="30"/>
      <c r="N53" s="30"/>
      <c r="O53" s="30"/>
      <c r="P53" s="70"/>
      <c r="Q53" s="30"/>
      <c r="R53" s="28"/>
    </row>
    <row r="54">
      <c r="B54" s="25"/>
      <c r="C54" s="30"/>
      <c r="D54" s="69"/>
      <c r="E54" s="30"/>
      <c r="F54" s="30"/>
      <c r="G54" s="30"/>
      <c r="H54" s="70"/>
      <c r="I54" s="30"/>
      <c r="J54" s="69"/>
      <c r="K54" s="30"/>
      <c r="L54" s="30"/>
      <c r="M54" s="30"/>
      <c r="N54" s="30"/>
      <c r="O54" s="30"/>
      <c r="P54" s="70"/>
      <c r="Q54" s="30"/>
      <c r="R54" s="28"/>
    </row>
    <row r="55">
      <c r="B55" s="25"/>
      <c r="C55" s="30"/>
      <c r="D55" s="69"/>
      <c r="E55" s="30"/>
      <c r="F55" s="30"/>
      <c r="G55" s="30"/>
      <c r="H55" s="70"/>
      <c r="I55" s="30"/>
      <c r="J55" s="69"/>
      <c r="K55" s="30"/>
      <c r="L55" s="30"/>
      <c r="M55" s="30"/>
      <c r="N55" s="30"/>
      <c r="O55" s="30"/>
      <c r="P55" s="70"/>
      <c r="Q55" s="30"/>
      <c r="R55" s="28"/>
    </row>
    <row r="56">
      <c r="B56" s="25"/>
      <c r="C56" s="30"/>
      <c r="D56" s="69"/>
      <c r="E56" s="30"/>
      <c r="F56" s="30"/>
      <c r="G56" s="30"/>
      <c r="H56" s="70"/>
      <c r="I56" s="30"/>
      <c r="J56" s="69"/>
      <c r="K56" s="30"/>
      <c r="L56" s="30"/>
      <c r="M56" s="30"/>
      <c r="N56" s="30"/>
      <c r="O56" s="30"/>
      <c r="P56" s="70"/>
      <c r="Q56" s="30"/>
      <c r="R56" s="28"/>
    </row>
    <row r="57">
      <c r="B57" s="25"/>
      <c r="C57" s="30"/>
      <c r="D57" s="69"/>
      <c r="E57" s="30"/>
      <c r="F57" s="30"/>
      <c r="G57" s="30"/>
      <c r="H57" s="70"/>
      <c r="I57" s="30"/>
      <c r="J57" s="69"/>
      <c r="K57" s="30"/>
      <c r="L57" s="30"/>
      <c r="M57" s="30"/>
      <c r="N57" s="30"/>
      <c r="O57" s="30"/>
      <c r="P57" s="70"/>
      <c r="Q57" s="30"/>
      <c r="R57" s="28"/>
    </row>
    <row r="58">
      <c r="B58" s="25"/>
      <c r="C58" s="30"/>
      <c r="D58" s="69"/>
      <c r="E58" s="30"/>
      <c r="F58" s="30"/>
      <c r="G58" s="30"/>
      <c r="H58" s="70"/>
      <c r="I58" s="30"/>
      <c r="J58" s="69"/>
      <c r="K58" s="30"/>
      <c r="L58" s="30"/>
      <c r="M58" s="30"/>
      <c r="N58" s="30"/>
      <c r="O58" s="30"/>
      <c r="P58" s="70"/>
      <c r="Q58" s="30"/>
      <c r="R58" s="28"/>
    </row>
    <row r="59" s="1" customFormat="1">
      <c r="B59" s="46"/>
      <c r="C59" s="47"/>
      <c r="D59" s="71" t="s">
        <v>54</v>
      </c>
      <c r="E59" s="72"/>
      <c r="F59" s="72"/>
      <c r="G59" s="73" t="s">
        <v>55</v>
      </c>
      <c r="H59" s="74"/>
      <c r="I59" s="47"/>
      <c r="J59" s="71" t="s">
        <v>54</v>
      </c>
      <c r="K59" s="72"/>
      <c r="L59" s="72"/>
      <c r="M59" s="72"/>
      <c r="N59" s="73" t="s">
        <v>55</v>
      </c>
      <c r="O59" s="72"/>
      <c r="P59" s="74"/>
      <c r="Q59" s="47"/>
      <c r="R59" s="48"/>
    </row>
    <row r="60"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8"/>
    </row>
    <row r="61" s="1" customFormat="1">
      <c r="B61" s="46"/>
      <c r="C61" s="47"/>
      <c r="D61" s="66" t="s">
        <v>56</v>
      </c>
      <c r="E61" s="67"/>
      <c r="F61" s="67"/>
      <c r="G61" s="67"/>
      <c r="H61" s="68"/>
      <c r="I61" s="47"/>
      <c r="J61" s="66" t="s">
        <v>57</v>
      </c>
      <c r="K61" s="67"/>
      <c r="L61" s="67"/>
      <c r="M61" s="67"/>
      <c r="N61" s="67"/>
      <c r="O61" s="67"/>
      <c r="P61" s="68"/>
      <c r="Q61" s="47"/>
      <c r="R61" s="48"/>
    </row>
    <row r="62">
      <c r="B62" s="25"/>
      <c r="C62" s="30"/>
      <c r="D62" s="69"/>
      <c r="E62" s="30"/>
      <c r="F62" s="30"/>
      <c r="G62" s="30"/>
      <c r="H62" s="70"/>
      <c r="I62" s="30"/>
      <c r="J62" s="69"/>
      <c r="K62" s="30"/>
      <c r="L62" s="30"/>
      <c r="M62" s="30"/>
      <c r="N62" s="30"/>
      <c r="O62" s="30"/>
      <c r="P62" s="70"/>
      <c r="Q62" s="30"/>
      <c r="R62" s="28"/>
    </row>
    <row r="63">
      <c r="B63" s="25"/>
      <c r="C63" s="30"/>
      <c r="D63" s="69"/>
      <c r="E63" s="30"/>
      <c r="F63" s="30"/>
      <c r="G63" s="30"/>
      <c r="H63" s="70"/>
      <c r="I63" s="30"/>
      <c r="J63" s="69"/>
      <c r="K63" s="30"/>
      <c r="L63" s="30"/>
      <c r="M63" s="30"/>
      <c r="N63" s="30"/>
      <c r="O63" s="30"/>
      <c r="P63" s="70"/>
      <c r="Q63" s="30"/>
      <c r="R63" s="28"/>
    </row>
    <row r="64">
      <c r="B64" s="25"/>
      <c r="C64" s="30"/>
      <c r="D64" s="69"/>
      <c r="E64" s="30"/>
      <c r="F64" s="30"/>
      <c r="G64" s="30"/>
      <c r="H64" s="70"/>
      <c r="I64" s="30"/>
      <c r="J64" s="69"/>
      <c r="K64" s="30"/>
      <c r="L64" s="30"/>
      <c r="M64" s="30"/>
      <c r="N64" s="30"/>
      <c r="O64" s="30"/>
      <c r="P64" s="70"/>
      <c r="Q64" s="30"/>
      <c r="R64" s="28"/>
    </row>
    <row r="65">
      <c r="B65" s="25"/>
      <c r="C65" s="30"/>
      <c r="D65" s="69"/>
      <c r="E65" s="30"/>
      <c r="F65" s="30"/>
      <c r="G65" s="30"/>
      <c r="H65" s="70"/>
      <c r="I65" s="30"/>
      <c r="J65" s="69"/>
      <c r="K65" s="30"/>
      <c r="L65" s="30"/>
      <c r="M65" s="30"/>
      <c r="N65" s="30"/>
      <c r="O65" s="30"/>
      <c r="P65" s="70"/>
      <c r="Q65" s="30"/>
      <c r="R65" s="28"/>
    </row>
    <row r="66">
      <c r="B66" s="25"/>
      <c r="C66" s="30"/>
      <c r="D66" s="69"/>
      <c r="E66" s="30"/>
      <c r="F66" s="30"/>
      <c r="G66" s="30"/>
      <c r="H66" s="70"/>
      <c r="I66" s="30"/>
      <c r="J66" s="69"/>
      <c r="K66" s="30"/>
      <c r="L66" s="30"/>
      <c r="M66" s="30"/>
      <c r="N66" s="30"/>
      <c r="O66" s="30"/>
      <c r="P66" s="70"/>
      <c r="Q66" s="30"/>
      <c r="R66" s="28"/>
    </row>
    <row r="67">
      <c r="B67" s="25"/>
      <c r="C67" s="30"/>
      <c r="D67" s="69"/>
      <c r="E67" s="30"/>
      <c r="F67" s="30"/>
      <c r="G67" s="30"/>
      <c r="H67" s="70"/>
      <c r="I67" s="30"/>
      <c r="J67" s="69"/>
      <c r="K67" s="30"/>
      <c r="L67" s="30"/>
      <c r="M67" s="30"/>
      <c r="N67" s="30"/>
      <c r="O67" s="30"/>
      <c r="P67" s="70"/>
      <c r="Q67" s="30"/>
      <c r="R67" s="28"/>
    </row>
    <row r="68">
      <c r="B68" s="25"/>
      <c r="C68" s="30"/>
      <c r="D68" s="69"/>
      <c r="E68" s="30"/>
      <c r="F68" s="30"/>
      <c r="G68" s="30"/>
      <c r="H68" s="70"/>
      <c r="I68" s="30"/>
      <c r="J68" s="69"/>
      <c r="K68" s="30"/>
      <c r="L68" s="30"/>
      <c r="M68" s="30"/>
      <c r="N68" s="30"/>
      <c r="O68" s="30"/>
      <c r="P68" s="70"/>
      <c r="Q68" s="30"/>
      <c r="R68" s="28"/>
    </row>
    <row r="69">
      <c r="B69" s="25"/>
      <c r="C69" s="30"/>
      <c r="D69" s="69"/>
      <c r="E69" s="30"/>
      <c r="F69" s="30"/>
      <c r="G69" s="30"/>
      <c r="H69" s="70"/>
      <c r="I69" s="30"/>
      <c r="J69" s="69"/>
      <c r="K69" s="30"/>
      <c r="L69" s="30"/>
      <c r="M69" s="30"/>
      <c r="N69" s="30"/>
      <c r="O69" s="30"/>
      <c r="P69" s="70"/>
      <c r="Q69" s="30"/>
      <c r="R69" s="28"/>
    </row>
    <row r="70" s="1" customFormat="1">
      <c r="B70" s="46"/>
      <c r="C70" s="47"/>
      <c r="D70" s="71" t="s">
        <v>54</v>
      </c>
      <c r="E70" s="72"/>
      <c r="F70" s="72"/>
      <c r="G70" s="73" t="s">
        <v>55</v>
      </c>
      <c r="H70" s="74"/>
      <c r="I70" s="47"/>
      <c r="J70" s="71" t="s">
        <v>54</v>
      </c>
      <c r="K70" s="72"/>
      <c r="L70" s="72"/>
      <c r="M70" s="72"/>
      <c r="N70" s="73" t="s">
        <v>55</v>
      </c>
      <c r="O70" s="72"/>
      <c r="P70" s="74"/>
      <c r="Q70" s="47"/>
      <c r="R70" s="48"/>
    </row>
    <row r="71" s="1" customFormat="1" ht="14.4" customHeight="1"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7"/>
    </row>
    <row r="75" s="1" customFormat="1" ht="6.96" customHeight="1">
      <c r="B75" s="163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5"/>
    </row>
    <row r="76" s="1" customFormat="1" ht="36.96" customHeight="1">
      <c r="B76" s="46"/>
      <c r="C76" s="26" t="s">
        <v>103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48"/>
      <c r="T76" s="166"/>
      <c r="U76" s="166"/>
    </row>
    <row r="77" s="1" customFormat="1" ht="6.96" customHeight="1"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8"/>
      <c r="T77" s="166"/>
      <c r="U77" s="166"/>
    </row>
    <row r="78" s="1" customFormat="1" ht="36.96" customHeight="1">
      <c r="B78" s="46"/>
      <c r="C78" s="85" t="s">
        <v>19</v>
      </c>
      <c r="D78" s="47"/>
      <c r="E78" s="47"/>
      <c r="F78" s="87" t="str">
        <f>F6</f>
        <v>Obec Makovce - rekonštrukcia verejného osvetlenia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8"/>
      <c r="T78" s="166"/>
      <c r="U78" s="166"/>
    </row>
    <row r="79" s="1" customFormat="1" ht="6.96" customHeight="1"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8"/>
      <c r="T79" s="166"/>
      <c r="U79" s="166"/>
    </row>
    <row r="80" s="1" customFormat="1" ht="18" customHeight="1">
      <c r="B80" s="46"/>
      <c r="C80" s="37" t="s">
        <v>24</v>
      </c>
      <c r="D80" s="47"/>
      <c r="E80" s="47"/>
      <c r="F80" s="32" t="str">
        <f>F8</f>
        <v xml:space="preserve"> </v>
      </c>
      <c r="G80" s="47"/>
      <c r="H80" s="47"/>
      <c r="I80" s="47"/>
      <c r="J80" s="47"/>
      <c r="K80" s="37" t="s">
        <v>26</v>
      </c>
      <c r="L80" s="47"/>
      <c r="M80" s="90" t="str">
        <f>IF(O8="","",O8)</f>
        <v>26. 9. 2018</v>
      </c>
      <c r="N80" s="90"/>
      <c r="O80" s="90"/>
      <c r="P80" s="90"/>
      <c r="Q80" s="47"/>
      <c r="R80" s="48"/>
      <c r="T80" s="166"/>
      <c r="U80" s="166"/>
    </row>
    <row r="81" s="1" customFormat="1" ht="6.96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8"/>
      <c r="T81" s="166"/>
      <c r="U81" s="166"/>
    </row>
    <row r="82" s="1" customFormat="1">
      <c r="B82" s="46"/>
      <c r="C82" s="37" t="s">
        <v>28</v>
      </c>
      <c r="D82" s="47"/>
      <c r="E82" s="47"/>
      <c r="F82" s="32" t="str">
        <f>E11</f>
        <v>Obec Makovce</v>
      </c>
      <c r="G82" s="47"/>
      <c r="H82" s="47"/>
      <c r="I82" s="47"/>
      <c r="J82" s="47"/>
      <c r="K82" s="37" t="s">
        <v>34</v>
      </c>
      <c r="L82" s="47"/>
      <c r="M82" s="32" t="str">
        <f>E17</f>
        <v xml:space="preserve"> </v>
      </c>
      <c r="N82" s="32"/>
      <c r="O82" s="32"/>
      <c r="P82" s="32"/>
      <c r="Q82" s="32"/>
      <c r="R82" s="48"/>
      <c r="T82" s="166"/>
      <c r="U82" s="166"/>
    </row>
    <row r="83" s="1" customFormat="1" ht="14.4" customHeight="1">
      <c r="B83" s="46"/>
      <c r="C83" s="37" t="s">
        <v>32</v>
      </c>
      <c r="D83" s="47"/>
      <c r="E83" s="47"/>
      <c r="F83" s="32" t="str">
        <f>IF(E14="","",E14)</f>
        <v>Vyplň údaj</v>
      </c>
      <c r="G83" s="47"/>
      <c r="H83" s="47"/>
      <c r="I83" s="47"/>
      <c r="J83" s="47"/>
      <c r="K83" s="37" t="s">
        <v>35</v>
      </c>
      <c r="L83" s="47"/>
      <c r="M83" s="32" t="str">
        <f>E20</f>
        <v xml:space="preserve"> </v>
      </c>
      <c r="N83" s="32"/>
      <c r="O83" s="32"/>
      <c r="P83" s="32"/>
      <c r="Q83" s="32"/>
      <c r="R83" s="48"/>
      <c r="T83" s="166"/>
      <c r="U83" s="166"/>
    </row>
    <row r="84" s="1" customFormat="1" ht="10.32" customHeight="1"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8"/>
      <c r="T84" s="166"/>
      <c r="U84" s="166"/>
    </row>
    <row r="85" s="1" customFormat="1" ht="29.28" customHeight="1">
      <c r="B85" s="46"/>
      <c r="C85" s="167" t="s">
        <v>104</v>
      </c>
      <c r="D85" s="147"/>
      <c r="E85" s="147"/>
      <c r="F85" s="147"/>
      <c r="G85" s="147"/>
      <c r="H85" s="167" t="s">
        <v>105</v>
      </c>
      <c r="I85" s="168"/>
      <c r="J85" s="168"/>
      <c r="K85" s="167" t="s">
        <v>106</v>
      </c>
      <c r="L85" s="147"/>
      <c r="M85" s="167" t="s">
        <v>107</v>
      </c>
      <c r="N85" s="147"/>
      <c r="O85" s="147"/>
      <c r="P85" s="147"/>
      <c r="Q85" s="147"/>
      <c r="R85" s="48"/>
      <c r="T85" s="166"/>
      <c r="U85" s="166"/>
    </row>
    <row r="86" s="1" customFormat="1" ht="10.32" customHeight="1"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8"/>
      <c r="T86" s="166"/>
      <c r="U86" s="166"/>
    </row>
    <row r="87" s="1" customFormat="1" ht="29.28" customHeight="1">
      <c r="B87" s="46"/>
      <c r="C87" s="169" t="s">
        <v>108</v>
      </c>
      <c r="D87" s="47"/>
      <c r="E87" s="47"/>
      <c r="F87" s="47"/>
      <c r="G87" s="47"/>
      <c r="H87" s="113">
        <f>W118</f>
        <v>0</v>
      </c>
      <c r="I87" s="47"/>
      <c r="J87" s="47"/>
      <c r="K87" s="113">
        <f>X118</f>
        <v>0</v>
      </c>
      <c r="L87" s="47"/>
      <c r="M87" s="113">
        <f>M118</f>
        <v>0</v>
      </c>
      <c r="N87" s="170"/>
      <c r="O87" s="170"/>
      <c r="P87" s="170"/>
      <c r="Q87" s="170"/>
      <c r="R87" s="48"/>
      <c r="T87" s="166"/>
      <c r="U87" s="166"/>
      <c r="AU87" s="21" t="s">
        <v>109</v>
      </c>
    </row>
    <row r="88" s="6" customFormat="1" ht="24.96" customHeight="1">
      <c r="B88" s="171"/>
      <c r="C88" s="172"/>
      <c r="D88" s="173" t="s">
        <v>110</v>
      </c>
      <c r="E88" s="172"/>
      <c r="F88" s="172"/>
      <c r="G88" s="172"/>
      <c r="H88" s="174">
        <f>W119</f>
        <v>0</v>
      </c>
      <c r="I88" s="172"/>
      <c r="J88" s="172"/>
      <c r="K88" s="174">
        <f>X119</f>
        <v>0</v>
      </c>
      <c r="L88" s="172"/>
      <c r="M88" s="174">
        <f>M119</f>
        <v>0</v>
      </c>
      <c r="N88" s="172"/>
      <c r="O88" s="172"/>
      <c r="P88" s="172"/>
      <c r="Q88" s="172"/>
      <c r="R88" s="175"/>
      <c r="T88" s="176"/>
      <c r="U88" s="176"/>
    </row>
    <row r="89" s="7" customFormat="1" ht="19.92" customHeight="1">
      <c r="B89" s="177"/>
      <c r="C89" s="178"/>
      <c r="D89" s="132" t="s">
        <v>111</v>
      </c>
      <c r="E89" s="178"/>
      <c r="F89" s="178"/>
      <c r="G89" s="178"/>
      <c r="H89" s="134">
        <f>W120</f>
        <v>0</v>
      </c>
      <c r="I89" s="178"/>
      <c r="J89" s="178"/>
      <c r="K89" s="134">
        <f>X120</f>
        <v>0</v>
      </c>
      <c r="L89" s="178"/>
      <c r="M89" s="134">
        <f>M120</f>
        <v>0</v>
      </c>
      <c r="N89" s="178"/>
      <c r="O89" s="178"/>
      <c r="P89" s="178"/>
      <c r="Q89" s="178"/>
      <c r="R89" s="179"/>
      <c r="T89" s="180"/>
      <c r="U89" s="180"/>
    </row>
    <row r="90" s="7" customFormat="1" ht="14.88" customHeight="1">
      <c r="B90" s="177"/>
      <c r="C90" s="178"/>
      <c r="D90" s="132" t="s">
        <v>112</v>
      </c>
      <c r="E90" s="178"/>
      <c r="F90" s="178"/>
      <c r="G90" s="178"/>
      <c r="H90" s="134">
        <f>W165</f>
        <v>0</v>
      </c>
      <c r="I90" s="178"/>
      <c r="J90" s="178"/>
      <c r="K90" s="134">
        <f>X165</f>
        <v>0</v>
      </c>
      <c r="L90" s="178"/>
      <c r="M90" s="134">
        <f>M165</f>
        <v>0</v>
      </c>
      <c r="N90" s="178"/>
      <c r="O90" s="178"/>
      <c r="P90" s="178"/>
      <c r="Q90" s="178"/>
      <c r="R90" s="179"/>
      <c r="T90" s="180"/>
      <c r="U90" s="180"/>
    </row>
    <row r="91" s="7" customFormat="1" ht="21.84" customHeight="1">
      <c r="B91" s="177"/>
      <c r="C91" s="178"/>
      <c r="D91" s="132" t="s">
        <v>113</v>
      </c>
      <c r="E91" s="178"/>
      <c r="F91" s="178"/>
      <c r="G91" s="178"/>
      <c r="H91" s="134">
        <f>W168</f>
        <v>0</v>
      </c>
      <c r="I91" s="178"/>
      <c r="J91" s="178"/>
      <c r="K91" s="134">
        <f>X168</f>
        <v>0</v>
      </c>
      <c r="L91" s="178"/>
      <c r="M91" s="134">
        <f>M168</f>
        <v>0</v>
      </c>
      <c r="N91" s="178"/>
      <c r="O91" s="178"/>
      <c r="P91" s="178"/>
      <c r="Q91" s="178"/>
      <c r="R91" s="179"/>
      <c r="T91" s="180"/>
      <c r="U91" s="180"/>
    </row>
    <row r="92" s="6" customFormat="1" ht="21.84" customHeight="1">
      <c r="B92" s="171"/>
      <c r="C92" s="172"/>
      <c r="D92" s="173" t="s">
        <v>114</v>
      </c>
      <c r="E92" s="172"/>
      <c r="F92" s="172"/>
      <c r="G92" s="172"/>
      <c r="H92" s="181">
        <f>W174</f>
        <v>0</v>
      </c>
      <c r="I92" s="172"/>
      <c r="J92" s="172"/>
      <c r="K92" s="181">
        <f>X174</f>
        <v>0</v>
      </c>
      <c r="L92" s="172"/>
      <c r="M92" s="181">
        <f>M174</f>
        <v>0</v>
      </c>
      <c r="N92" s="172"/>
      <c r="O92" s="172"/>
      <c r="P92" s="172"/>
      <c r="Q92" s="172"/>
      <c r="R92" s="175"/>
      <c r="T92" s="176"/>
      <c r="U92" s="176"/>
    </row>
    <row r="93" s="1" customFormat="1" ht="21.84" customHeight="1"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  <c r="T93" s="166"/>
      <c r="U93" s="166"/>
    </row>
    <row r="94" s="1" customFormat="1" ht="29.28" customHeight="1">
      <c r="B94" s="46"/>
      <c r="C94" s="169" t="s">
        <v>115</v>
      </c>
      <c r="D94" s="47"/>
      <c r="E94" s="47"/>
      <c r="F94" s="47"/>
      <c r="G94" s="47"/>
      <c r="H94" s="47"/>
      <c r="I94" s="47"/>
      <c r="J94" s="47"/>
      <c r="K94" s="47"/>
      <c r="L94" s="47"/>
      <c r="M94" s="170">
        <f>ROUND(M95+M96+M97+M98+M99+M100,2)</f>
        <v>0</v>
      </c>
      <c r="N94" s="182"/>
      <c r="O94" s="182"/>
      <c r="P94" s="182"/>
      <c r="Q94" s="182"/>
      <c r="R94" s="48"/>
      <c r="T94" s="183"/>
      <c r="U94" s="184" t="s">
        <v>42</v>
      </c>
    </row>
    <row r="95" s="1" customFormat="1" ht="18" customHeight="1">
      <c r="B95" s="46"/>
      <c r="C95" s="47"/>
      <c r="D95" s="139" t="s">
        <v>116</v>
      </c>
      <c r="E95" s="132"/>
      <c r="F95" s="132"/>
      <c r="G95" s="132"/>
      <c r="H95" s="132"/>
      <c r="I95" s="47"/>
      <c r="J95" s="47"/>
      <c r="K95" s="47"/>
      <c r="L95" s="47"/>
      <c r="M95" s="133">
        <f>ROUND(M87*T95,2)</f>
        <v>0</v>
      </c>
      <c r="N95" s="134"/>
      <c r="O95" s="134"/>
      <c r="P95" s="134"/>
      <c r="Q95" s="134"/>
      <c r="R95" s="48"/>
      <c r="S95" s="185"/>
      <c r="T95" s="186"/>
      <c r="U95" s="187" t="s">
        <v>45</v>
      </c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5"/>
      <c r="AH95" s="185"/>
      <c r="AI95" s="185"/>
      <c r="AJ95" s="185"/>
      <c r="AK95" s="185"/>
      <c r="AL95" s="185"/>
      <c r="AM95" s="185"/>
      <c r="AN95" s="185"/>
      <c r="AO95" s="185"/>
      <c r="AP95" s="185"/>
      <c r="AQ95" s="185"/>
      <c r="AR95" s="185"/>
      <c r="AS95" s="185"/>
      <c r="AT95" s="185"/>
      <c r="AU95" s="185"/>
      <c r="AV95" s="185"/>
      <c r="AW95" s="185"/>
      <c r="AX95" s="185"/>
      <c r="AY95" s="188" t="s">
        <v>117</v>
      </c>
      <c r="AZ95" s="185"/>
      <c r="BA95" s="185"/>
      <c r="BB95" s="185"/>
      <c r="BC95" s="185"/>
      <c r="BD95" s="185"/>
      <c r="BE95" s="189">
        <f>IF(U95="základná",M95,0)</f>
        <v>0</v>
      </c>
      <c r="BF95" s="189">
        <f>IF(U95="znížená",M95,0)</f>
        <v>0</v>
      </c>
      <c r="BG95" s="189">
        <f>IF(U95="zákl. prenesená",M95,0)</f>
        <v>0</v>
      </c>
      <c r="BH95" s="189">
        <f>IF(U95="zníž. prenesená",M95,0)</f>
        <v>0</v>
      </c>
      <c r="BI95" s="189">
        <f>IF(U95="nulová",M95,0)</f>
        <v>0</v>
      </c>
      <c r="BJ95" s="188" t="s">
        <v>118</v>
      </c>
      <c r="BK95" s="185"/>
      <c r="BL95" s="185"/>
      <c r="BM95" s="185"/>
    </row>
    <row r="96" s="1" customFormat="1" ht="18" customHeight="1">
      <c r="B96" s="46"/>
      <c r="C96" s="47"/>
      <c r="D96" s="139" t="s">
        <v>119</v>
      </c>
      <c r="E96" s="132"/>
      <c r="F96" s="132"/>
      <c r="G96" s="132"/>
      <c r="H96" s="132"/>
      <c r="I96" s="47"/>
      <c r="J96" s="47"/>
      <c r="K96" s="47"/>
      <c r="L96" s="47"/>
      <c r="M96" s="133">
        <f>ROUND(M87*T96,2)</f>
        <v>0</v>
      </c>
      <c r="N96" s="134"/>
      <c r="O96" s="134"/>
      <c r="P96" s="134"/>
      <c r="Q96" s="134"/>
      <c r="R96" s="48"/>
      <c r="S96" s="185"/>
      <c r="T96" s="186"/>
      <c r="U96" s="187" t="s">
        <v>45</v>
      </c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5"/>
      <c r="AT96" s="185"/>
      <c r="AU96" s="185"/>
      <c r="AV96" s="185"/>
      <c r="AW96" s="185"/>
      <c r="AX96" s="185"/>
      <c r="AY96" s="188" t="s">
        <v>117</v>
      </c>
      <c r="AZ96" s="185"/>
      <c r="BA96" s="185"/>
      <c r="BB96" s="185"/>
      <c r="BC96" s="185"/>
      <c r="BD96" s="185"/>
      <c r="BE96" s="189">
        <f>IF(U96="základná",M96,0)</f>
        <v>0</v>
      </c>
      <c r="BF96" s="189">
        <f>IF(U96="znížená",M96,0)</f>
        <v>0</v>
      </c>
      <c r="BG96" s="189">
        <f>IF(U96="zákl. prenesená",M96,0)</f>
        <v>0</v>
      </c>
      <c r="BH96" s="189">
        <f>IF(U96="zníž. prenesená",M96,0)</f>
        <v>0</v>
      </c>
      <c r="BI96" s="189">
        <f>IF(U96="nulová",M96,0)</f>
        <v>0</v>
      </c>
      <c r="BJ96" s="188" t="s">
        <v>118</v>
      </c>
      <c r="BK96" s="185"/>
      <c r="BL96" s="185"/>
      <c r="BM96" s="185"/>
    </row>
    <row r="97" s="1" customFormat="1" ht="18" customHeight="1">
      <c r="B97" s="46"/>
      <c r="C97" s="47"/>
      <c r="D97" s="139" t="s">
        <v>120</v>
      </c>
      <c r="E97" s="132"/>
      <c r="F97" s="132"/>
      <c r="G97" s="132"/>
      <c r="H97" s="132"/>
      <c r="I97" s="47"/>
      <c r="J97" s="47"/>
      <c r="K97" s="47"/>
      <c r="L97" s="47"/>
      <c r="M97" s="133">
        <f>ROUND(M87*T97,2)</f>
        <v>0</v>
      </c>
      <c r="N97" s="134"/>
      <c r="O97" s="134"/>
      <c r="P97" s="134"/>
      <c r="Q97" s="134"/>
      <c r="R97" s="48"/>
      <c r="S97" s="185"/>
      <c r="T97" s="186"/>
      <c r="U97" s="187" t="s">
        <v>45</v>
      </c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8" t="s">
        <v>117</v>
      </c>
      <c r="AZ97" s="185"/>
      <c r="BA97" s="185"/>
      <c r="BB97" s="185"/>
      <c r="BC97" s="185"/>
      <c r="BD97" s="185"/>
      <c r="BE97" s="189">
        <f>IF(U97="základná",M97,0)</f>
        <v>0</v>
      </c>
      <c r="BF97" s="189">
        <f>IF(U97="znížená",M97,0)</f>
        <v>0</v>
      </c>
      <c r="BG97" s="189">
        <f>IF(U97="zákl. prenesená",M97,0)</f>
        <v>0</v>
      </c>
      <c r="BH97" s="189">
        <f>IF(U97="zníž. prenesená",M97,0)</f>
        <v>0</v>
      </c>
      <c r="BI97" s="189">
        <f>IF(U97="nulová",M97,0)</f>
        <v>0</v>
      </c>
      <c r="BJ97" s="188" t="s">
        <v>118</v>
      </c>
      <c r="BK97" s="185"/>
      <c r="BL97" s="185"/>
      <c r="BM97" s="185"/>
    </row>
    <row r="98" s="1" customFormat="1" ht="18" customHeight="1">
      <c r="B98" s="46"/>
      <c r="C98" s="47"/>
      <c r="D98" s="139" t="s">
        <v>121</v>
      </c>
      <c r="E98" s="132"/>
      <c r="F98" s="132"/>
      <c r="G98" s="132"/>
      <c r="H98" s="132"/>
      <c r="I98" s="47"/>
      <c r="J98" s="47"/>
      <c r="K98" s="47"/>
      <c r="L98" s="47"/>
      <c r="M98" s="133">
        <f>ROUND(M87*T98,2)</f>
        <v>0</v>
      </c>
      <c r="N98" s="134"/>
      <c r="O98" s="134"/>
      <c r="P98" s="134"/>
      <c r="Q98" s="134"/>
      <c r="R98" s="48"/>
      <c r="S98" s="185"/>
      <c r="T98" s="186"/>
      <c r="U98" s="187" t="s">
        <v>45</v>
      </c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5"/>
      <c r="AT98" s="185"/>
      <c r="AU98" s="185"/>
      <c r="AV98" s="185"/>
      <c r="AW98" s="185"/>
      <c r="AX98" s="185"/>
      <c r="AY98" s="188" t="s">
        <v>117</v>
      </c>
      <c r="AZ98" s="185"/>
      <c r="BA98" s="185"/>
      <c r="BB98" s="185"/>
      <c r="BC98" s="185"/>
      <c r="BD98" s="185"/>
      <c r="BE98" s="189">
        <f>IF(U98="základná",M98,0)</f>
        <v>0</v>
      </c>
      <c r="BF98" s="189">
        <f>IF(U98="znížená",M98,0)</f>
        <v>0</v>
      </c>
      <c r="BG98" s="189">
        <f>IF(U98="zákl. prenesená",M98,0)</f>
        <v>0</v>
      </c>
      <c r="BH98" s="189">
        <f>IF(U98="zníž. prenesená",M98,0)</f>
        <v>0</v>
      </c>
      <c r="BI98" s="189">
        <f>IF(U98="nulová",M98,0)</f>
        <v>0</v>
      </c>
      <c r="BJ98" s="188" t="s">
        <v>118</v>
      </c>
      <c r="BK98" s="185"/>
      <c r="BL98" s="185"/>
      <c r="BM98" s="185"/>
    </row>
    <row r="99" s="1" customFormat="1" ht="18" customHeight="1">
      <c r="B99" s="46"/>
      <c r="C99" s="47"/>
      <c r="D99" s="139" t="s">
        <v>122</v>
      </c>
      <c r="E99" s="132"/>
      <c r="F99" s="132"/>
      <c r="G99" s="132"/>
      <c r="H99" s="132"/>
      <c r="I99" s="47"/>
      <c r="J99" s="47"/>
      <c r="K99" s="47"/>
      <c r="L99" s="47"/>
      <c r="M99" s="133">
        <f>ROUND(M87*T99,2)</f>
        <v>0</v>
      </c>
      <c r="N99" s="134"/>
      <c r="O99" s="134"/>
      <c r="P99" s="134"/>
      <c r="Q99" s="134"/>
      <c r="R99" s="48"/>
      <c r="S99" s="185"/>
      <c r="T99" s="186"/>
      <c r="U99" s="187" t="s">
        <v>45</v>
      </c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5"/>
      <c r="AT99" s="185"/>
      <c r="AU99" s="185"/>
      <c r="AV99" s="185"/>
      <c r="AW99" s="185"/>
      <c r="AX99" s="185"/>
      <c r="AY99" s="188" t="s">
        <v>117</v>
      </c>
      <c r="AZ99" s="185"/>
      <c r="BA99" s="185"/>
      <c r="BB99" s="185"/>
      <c r="BC99" s="185"/>
      <c r="BD99" s="185"/>
      <c r="BE99" s="189">
        <f>IF(U99="základná",M99,0)</f>
        <v>0</v>
      </c>
      <c r="BF99" s="189">
        <f>IF(U99="znížená",M99,0)</f>
        <v>0</v>
      </c>
      <c r="BG99" s="189">
        <f>IF(U99="zákl. prenesená",M99,0)</f>
        <v>0</v>
      </c>
      <c r="BH99" s="189">
        <f>IF(U99="zníž. prenesená",M99,0)</f>
        <v>0</v>
      </c>
      <c r="BI99" s="189">
        <f>IF(U99="nulová",M99,0)</f>
        <v>0</v>
      </c>
      <c r="BJ99" s="188" t="s">
        <v>118</v>
      </c>
      <c r="BK99" s="185"/>
      <c r="BL99" s="185"/>
      <c r="BM99" s="185"/>
    </row>
    <row r="100" s="1" customFormat="1" ht="18" customHeight="1">
      <c r="B100" s="46"/>
      <c r="C100" s="47"/>
      <c r="D100" s="132" t="s">
        <v>123</v>
      </c>
      <c r="E100" s="47"/>
      <c r="F100" s="47"/>
      <c r="G100" s="47"/>
      <c r="H100" s="47"/>
      <c r="I100" s="47"/>
      <c r="J100" s="47"/>
      <c r="K100" s="47"/>
      <c r="L100" s="47"/>
      <c r="M100" s="133">
        <f>ROUND(M87*T100,2)</f>
        <v>0</v>
      </c>
      <c r="N100" s="134"/>
      <c r="O100" s="134"/>
      <c r="P100" s="134"/>
      <c r="Q100" s="134"/>
      <c r="R100" s="48"/>
      <c r="S100" s="185"/>
      <c r="T100" s="190"/>
      <c r="U100" s="191" t="s">
        <v>45</v>
      </c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5"/>
      <c r="AT100" s="185"/>
      <c r="AU100" s="185"/>
      <c r="AV100" s="185"/>
      <c r="AW100" s="185"/>
      <c r="AX100" s="185"/>
      <c r="AY100" s="188" t="s">
        <v>124</v>
      </c>
      <c r="AZ100" s="185"/>
      <c r="BA100" s="185"/>
      <c r="BB100" s="185"/>
      <c r="BC100" s="185"/>
      <c r="BD100" s="185"/>
      <c r="BE100" s="189">
        <f>IF(U100="základná",M100,0)</f>
        <v>0</v>
      </c>
      <c r="BF100" s="189">
        <f>IF(U100="znížená",M100,0)</f>
        <v>0</v>
      </c>
      <c r="BG100" s="189">
        <f>IF(U100="zákl. prenesená",M100,0)</f>
        <v>0</v>
      </c>
      <c r="BH100" s="189">
        <f>IF(U100="zníž. prenesená",M100,0)</f>
        <v>0</v>
      </c>
      <c r="BI100" s="189">
        <f>IF(U100="nulová",M100,0)</f>
        <v>0</v>
      </c>
      <c r="BJ100" s="188" t="s">
        <v>118</v>
      </c>
      <c r="BK100" s="185"/>
      <c r="BL100" s="185"/>
      <c r="BM100" s="185"/>
    </row>
    <row r="101" s="1" customFormat="1">
      <c r="B101" s="46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8"/>
      <c r="T101" s="166"/>
      <c r="U101" s="166"/>
    </row>
    <row r="102" s="1" customFormat="1" ht="29.28" customHeight="1">
      <c r="B102" s="46"/>
      <c r="C102" s="146" t="s">
        <v>95</v>
      </c>
      <c r="D102" s="147"/>
      <c r="E102" s="147"/>
      <c r="F102" s="147"/>
      <c r="G102" s="147"/>
      <c r="H102" s="147"/>
      <c r="I102" s="147"/>
      <c r="J102" s="147"/>
      <c r="K102" s="147"/>
      <c r="L102" s="148">
        <f>ROUND(SUM(M87+M94),2)</f>
        <v>0</v>
      </c>
      <c r="M102" s="148"/>
      <c r="N102" s="148"/>
      <c r="O102" s="148"/>
      <c r="P102" s="148"/>
      <c r="Q102" s="148"/>
      <c r="R102" s="48"/>
      <c r="T102" s="166"/>
      <c r="U102" s="166"/>
    </row>
    <row r="103" s="1" customFormat="1" ht="6.96" customHeight="1"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7"/>
      <c r="T103" s="166"/>
      <c r="U103" s="166"/>
    </row>
    <row r="107" s="1" customFormat="1" ht="6.96" customHeight="1"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="1" customFormat="1" ht="36.96" customHeight="1">
      <c r="B108" s="46"/>
      <c r="C108" s="26" t="s">
        <v>125</v>
      </c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8"/>
    </row>
    <row r="109" s="1" customFormat="1" ht="6.96" customHeight="1"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8"/>
    </row>
    <row r="110" s="1" customFormat="1" ht="36.96" customHeight="1">
      <c r="B110" s="46"/>
      <c r="C110" s="85" t="s">
        <v>19</v>
      </c>
      <c r="D110" s="47"/>
      <c r="E110" s="47"/>
      <c r="F110" s="87" t="str">
        <f>F6</f>
        <v>Obec Makovce - rekonštrukcia verejného osvetlenia</v>
      </c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1" s="1" customFormat="1" ht="6.96" customHeight="1"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8"/>
    </row>
    <row r="112" s="1" customFormat="1" ht="18" customHeight="1">
      <c r="B112" s="46"/>
      <c r="C112" s="37" t="s">
        <v>24</v>
      </c>
      <c r="D112" s="47"/>
      <c r="E112" s="47"/>
      <c r="F112" s="32" t="str">
        <f>F8</f>
        <v xml:space="preserve"> </v>
      </c>
      <c r="G112" s="47"/>
      <c r="H112" s="47"/>
      <c r="I112" s="47"/>
      <c r="J112" s="47"/>
      <c r="K112" s="37" t="s">
        <v>26</v>
      </c>
      <c r="L112" s="47"/>
      <c r="M112" s="90" t="str">
        <f>IF(O8="","",O8)</f>
        <v>26. 9. 2018</v>
      </c>
      <c r="N112" s="90"/>
      <c r="O112" s="90"/>
      <c r="P112" s="90"/>
      <c r="Q112" s="47"/>
      <c r="R112" s="48"/>
    </row>
    <row r="113" s="1" customFormat="1" ht="6.96" customHeight="1">
      <c r="B113" s="46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8"/>
    </row>
    <row r="114" s="1" customFormat="1">
      <c r="B114" s="46"/>
      <c r="C114" s="37" t="s">
        <v>28</v>
      </c>
      <c r="D114" s="47"/>
      <c r="E114" s="47"/>
      <c r="F114" s="32" t="str">
        <f>E11</f>
        <v>Obec Makovce</v>
      </c>
      <c r="G114" s="47"/>
      <c r="H114" s="47"/>
      <c r="I114" s="47"/>
      <c r="J114" s="47"/>
      <c r="K114" s="37" t="s">
        <v>34</v>
      </c>
      <c r="L114" s="47"/>
      <c r="M114" s="32" t="str">
        <f>E17</f>
        <v xml:space="preserve"> </v>
      </c>
      <c r="N114" s="32"/>
      <c r="O114" s="32"/>
      <c r="P114" s="32"/>
      <c r="Q114" s="32"/>
      <c r="R114" s="48"/>
    </row>
    <row r="115" s="1" customFormat="1" ht="14.4" customHeight="1">
      <c r="B115" s="46"/>
      <c r="C115" s="37" t="s">
        <v>32</v>
      </c>
      <c r="D115" s="47"/>
      <c r="E115" s="47"/>
      <c r="F115" s="32" t="str">
        <f>IF(E14="","",E14)</f>
        <v>Vyplň údaj</v>
      </c>
      <c r="G115" s="47"/>
      <c r="H115" s="47"/>
      <c r="I115" s="47"/>
      <c r="J115" s="47"/>
      <c r="K115" s="37" t="s">
        <v>35</v>
      </c>
      <c r="L115" s="47"/>
      <c r="M115" s="32" t="str">
        <f>E20</f>
        <v xml:space="preserve"> </v>
      </c>
      <c r="N115" s="32"/>
      <c r="O115" s="32"/>
      <c r="P115" s="32"/>
      <c r="Q115" s="32"/>
      <c r="R115" s="48"/>
    </row>
    <row r="116" s="1" customFormat="1" ht="10.32" customHeight="1"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8"/>
    </row>
    <row r="117" s="8" customFormat="1" ht="29.28" customHeight="1">
      <c r="B117" s="192"/>
      <c r="C117" s="193" t="s">
        <v>126</v>
      </c>
      <c r="D117" s="194" t="s">
        <v>127</v>
      </c>
      <c r="E117" s="194" t="s">
        <v>60</v>
      </c>
      <c r="F117" s="194" t="s">
        <v>128</v>
      </c>
      <c r="G117" s="194"/>
      <c r="H117" s="194"/>
      <c r="I117" s="194"/>
      <c r="J117" s="194" t="s">
        <v>129</v>
      </c>
      <c r="K117" s="194" t="s">
        <v>130</v>
      </c>
      <c r="L117" s="194" t="s">
        <v>131</v>
      </c>
      <c r="M117" s="194" t="s">
        <v>132</v>
      </c>
      <c r="N117" s="194"/>
      <c r="O117" s="194"/>
      <c r="P117" s="194" t="s">
        <v>107</v>
      </c>
      <c r="Q117" s="195"/>
      <c r="R117" s="196"/>
      <c r="T117" s="106" t="s">
        <v>133</v>
      </c>
      <c r="U117" s="107" t="s">
        <v>42</v>
      </c>
      <c r="V117" s="107" t="s">
        <v>134</v>
      </c>
      <c r="W117" s="107" t="s">
        <v>135</v>
      </c>
      <c r="X117" s="107" t="s">
        <v>136</v>
      </c>
      <c r="Y117" s="107" t="s">
        <v>137</v>
      </c>
      <c r="Z117" s="107" t="s">
        <v>138</v>
      </c>
      <c r="AA117" s="107" t="s">
        <v>139</v>
      </c>
      <c r="AB117" s="107" t="s">
        <v>140</v>
      </c>
      <c r="AC117" s="107" t="s">
        <v>141</v>
      </c>
      <c r="AD117" s="108" t="s">
        <v>142</v>
      </c>
    </row>
    <row r="118" s="1" customFormat="1" ht="29.28" customHeight="1">
      <c r="B118" s="46"/>
      <c r="C118" s="110" t="s">
        <v>102</v>
      </c>
      <c r="D118" s="47"/>
      <c r="E118" s="47"/>
      <c r="F118" s="47"/>
      <c r="G118" s="47"/>
      <c r="H118" s="47"/>
      <c r="I118" s="47"/>
      <c r="J118" s="47"/>
      <c r="K118" s="47"/>
      <c r="L118" s="47"/>
      <c r="M118" s="197">
        <f>BK118</f>
        <v>0</v>
      </c>
      <c r="N118" s="198"/>
      <c r="O118" s="198"/>
      <c r="P118" s="198"/>
      <c r="Q118" s="198"/>
      <c r="R118" s="48"/>
      <c r="T118" s="109"/>
      <c r="U118" s="67"/>
      <c r="V118" s="67"/>
      <c r="W118" s="199">
        <f>W119+W174</f>
        <v>0</v>
      </c>
      <c r="X118" s="199">
        <f>X119+X174</f>
        <v>0</v>
      </c>
      <c r="Y118" s="67"/>
      <c r="Z118" s="200">
        <f>Z119+Z174</f>
        <v>0</v>
      </c>
      <c r="AA118" s="67"/>
      <c r="AB118" s="200">
        <f>AB119+AB174</f>
        <v>0.96528000000000014</v>
      </c>
      <c r="AC118" s="67"/>
      <c r="AD118" s="201">
        <f>AD119+AD174</f>
        <v>0</v>
      </c>
      <c r="AT118" s="21" t="s">
        <v>79</v>
      </c>
      <c r="AU118" s="21" t="s">
        <v>109</v>
      </c>
      <c r="BK118" s="202">
        <f>BK119+BK174</f>
        <v>0</v>
      </c>
    </row>
    <row r="119" s="9" customFormat="1" ht="37.44" customHeight="1">
      <c r="B119" s="203"/>
      <c r="C119" s="204"/>
      <c r="D119" s="205" t="s">
        <v>110</v>
      </c>
      <c r="E119" s="205"/>
      <c r="F119" s="205"/>
      <c r="G119" s="205"/>
      <c r="H119" s="205"/>
      <c r="I119" s="205"/>
      <c r="J119" s="205"/>
      <c r="K119" s="205"/>
      <c r="L119" s="205"/>
      <c r="M119" s="181">
        <f>BK119</f>
        <v>0</v>
      </c>
      <c r="N119" s="206"/>
      <c r="O119" s="206"/>
      <c r="P119" s="206"/>
      <c r="Q119" s="206"/>
      <c r="R119" s="207"/>
      <c r="T119" s="208"/>
      <c r="U119" s="204"/>
      <c r="V119" s="204"/>
      <c r="W119" s="209">
        <f>W120</f>
        <v>0</v>
      </c>
      <c r="X119" s="209">
        <f>X120</f>
        <v>0</v>
      </c>
      <c r="Y119" s="204"/>
      <c r="Z119" s="210">
        <f>Z120</f>
        <v>0</v>
      </c>
      <c r="AA119" s="204"/>
      <c r="AB119" s="210">
        <f>AB120</f>
        <v>0.96528000000000014</v>
      </c>
      <c r="AC119" s="204"/>
      <c r="AD119" s="211">
        <f>AD120</f>
        <v>0</v>
      </c>
      <c r="AR119" s="212" t="s">
        <v>143</v>
      </c>
      <c r="AT119" s="213" t="s">
        <v>79</v>
      </c>
      <c r="AU119" s="213" t="s">
        <v>80</v>
      </c>
      <c r="AY119" s="212" t="s">
        <v>144</v>
      </c>
      <c r="BK119" s="214">
        <f>BK120</f>
        <v>0</v>
      </c>
    </row>
    <row r="120" s="9" customFormat="1" ht="19.92" customHeight="1">
      <c r="B120" s="203"/>
      <c r="C120" s="204"/>
      <c r="D120" s="215" t="s">
        <v>111</v>
      </c>
      <c r="E120" s="215"/>
      <c r="F120" s="215"/>
      <c r="G120" s="215"/>
      <c r="H120" s="215"/>
      <c r="I120" s="215"/>
      <c r="J120" s="215"/>
      <c r="K120" s="215"/>
      <c r="L120" s="215"/>
      <c r="M120" s="216">
        <f>BK120</f>
        <v>0</v>
      </c>
      <c r="N120" s="217"/>
      <c r="O120" s="217"/>
      <c r="P120" s="217"/>
      <c r="Q120" s="217"/>
      <c r="R120" s="207"/>
      <c r="T120" s="208"/>
      <c r="U120" s="204"/>
      <c r="V120" s="204"/>
      <c r="W120" s="209">
        <f>W121+SUM(W122:W165)</f>
        <v>0</v>
      </c>
      <c r="X120" s="209">
        <f>X121+SUM(X122:X165)</f>
        <v>0</v>
      </c>
      <c r="Y120" s="204"/>
      <c r="Z120" s="210">
        <f>Z121+SUM(Z122:Z165)</f>
        <v>0</v>
      </c>
      <c r="AA120" s="204"/>
      <c r="AB120" s="210">
        <f>AB121+SUM(AB122:AB165)</f>
        <v>0.96528000000000014</v>
      </c>
      <c r="AC120" s="204"/>
      <c r="AD120" s="211">
        <f>AD121+SUM(AD122:AD165)</f>
        <v>0</v>
      </c>
      <c r="AR120" s="212" t="s">
        <v>143</v>
      </c>
      <c r="AT120" s="213" t="s">
        <v>79</v>
      </c>
      <c r="AU120" s="213" t="s">
        <v>85</v>
      </c>
      <c r="AY120" s="212" t="s">
        <v>144</v>
      </c>
      <c r="BK120" s="214">
        <f>BK121+SUM(BK122:BK165)</f>
        <v>0</v>
      </c>
    </row>
    <row r="121" s="1" customFormat="1" ht="16.5" customHeight="1">
      <c r="B121" s="46"/>
      <c r="C121" s="218" t="s">
        <v>85</v>
      </c>
      <c r="D121" s="218" t="s">
        <v>145</v>
      </c>
      <c r="E121" s="219" t="s">
        <v>146</v>
      </c>
      <c r="F121" s="220" t="s">
        <v>147</v>
      </c>
      <c r="G121" s="220"/>
      <c r="H121" s="220"/>
      <c r="I121" s="220"/>
      <c r="J121" s="221" t="s">
        <v>148</v>
      </c>
      <c r="K121" s="222">
        <v>1</v>
      </c>
      <c r="L121" s="223">
        <v>0</v>
      </c>
      <c r="M121" s="223">
        <v>0</v>
      </c>
      <c r="N121" s="224"/>
      <c r="O121" s="224"/>
      <c r="P121" s="222">
        <f>ROUND(V121*K121,3)</f>
        <v>0</v>
      </c>
      <c r="Q121" s="222"/>
      <c r="R121" s="48"/>
      <c r="T121" s="225" t="s">
        <v>22</v>
      </c>
      <c r="U121" s="56" t="s">
        <v>45</v>
      </c>
      <c r="V121" s="157">
        <f>L121+M121</f>
        <v>0</v>
      </c>
      <c r="W121" s="226">
        <f>ROUND(L121*K121,3)</f>
        <v>0</v>
      </c>
      <c r="X121" s="226">
        <f>ROUND(M121*K121,3)</f>
        <v>0</v>
      </c>
      <c r="Y121" s="47"/>
      <c r="Z121" s="227">
        <f>Y121*K121</f>
        <v>0</v>
      </c>
      <c r="AA121" s="227">
        <v>0</v>
      </c>
      <c r="AB121" s="227">
        <f>AA121*K121</f>
        <v>0</v>
      </c>
      <c r="AC121" s="227">
        <v>0</v>
      </c>
      <c r="AD121" s="228">
        <f>AC121*K121</f>
        <v>0</v>
      </c>
      <c r="AR121" s="21" t="s">
        <v>149</v>
      </c>
      <c r="AT121" s="21" t="s">
        <v>145</v>
      </c>
      <c r="AU121" s="21" t="s">
        <v>118</v>
      </c>
      <c r="AY121" s="21" t="s">
        <v>144</v>
      </c>
      <c r="BE121" s="138">
        <f>IF(U121="základná",P121,0)</f>
        <v>0</v>
      </c>
      <c r="BF121" s="138">
        <f>IF(U121="znížená",P121,0)</f>
        <v>0</v>
      </c>
      <c r="BG121" s="138">
        <f>IF(U121="zákl. prenesená",P121,0)</f>
        <v>0</v>
      </c>
      <c r="BH121" s="138">
        <f>IF(U121="zníž. prenesená",P121,0)</f>
        <v>0</v>
      </c>
      <c r="BI121" s="138">
        <f>IF(U121="nulová",P121,0)</f>
        <v>0</v>
      </c>
      <c r="BJ121" s="21" t="s">
        <v>118</v>
      </c>
      <c r="BK121" s="229">
        <f>ROUND(V121*K121,3)</f>
        <v>0</v>
      </c>
      <c r="BL121" s="21" t="s">
        <v>149</v>
      </c>
      <c r="BM121" s="21" t="s">
        <v>150</v>
      </c>
    </row>
    <row r="122" s="1" customFormat="1" ht="16.5" customHeight="1">
      <c r="B122" s="46"/>
      <c r="C122" s="218" t="s">
        <v>118</v>
      </c>
      <c r="D122" s="218" t="s">
        <v>145</v>
      </c>
      <c r="E122" s="219" t="s">
        <v>151</v>
      </c>
      <c r="F122" s="220" t="s">
        <v>152</v>
      </c>
      <c r="G122" s="220"/>
      <c r="H122" s="220"/>
      <c r="I122" s="220"/>
      <c r="J122" s="221" t="s">
        <v>148</v>
      </c>
      <c r="K122" s="222">
        <v>1</v>
      </c>
      <c r="L122" s="223">
        <v>0</v>
      </c>
      <c r="M122" s="223">
        <v>0</v>
      </c>
      <c r="N122" s="224"/>
      <c r="O122" s="224"/>
      <c r="P122" s="222">
        <f>ROUND(V122*K122,3)</f>
        <v>0</v>
      </c>
      <c r="Q122" s="222"/>
      <c r="R122" s="48"/>
      <c r="T122" s="225" t="s">
        <v>22</v>
      </c>
      <c r="U122" s="56" t="s">
        <v>45</v>
      </c>
      <c r="V122" s="157">
        <f>L122+M122</f>
        <v>0</v>
      </c>
      <c r="W122" s="226">
        <f>ROUND(L122*K122,3)</f>
        <v>0</v>
      </c>
      <c r="X122" s="226">
        <f>ROUND(M122*K122,3)</f>
        <v>0</v>
      </c>
      <c r="Y122" s="47"/>
      <c r="Z122" s="227">
        <f>Y122*K122</f>
        <v>0</v>
      </c>
      <c r="AA122" s="227">
        <v>0</v>
      </c>
      <c r="AB122" s="227">
        <f>AA122*K122</f>
        <v>0</v>
      </c>
      <c r="AC122" s="227">
        <v>0</v>
      </c>
      <c r="AD122" s="228">
        <f>AC122*K122</f>
        <v>0</v>
      </c>
      <c r="AR122" s="21" t="s">
        <v>149</v>
      </c>
      <c r="AT122" s="21" t="s">
        <v>145</v>
      </c>
      <c r="AU122" s="21" t="s">
        <v>118</v>
      </c>
      <c r="AY122" s="21" t="s">
        <v>144</v>
      </c>
      <c r="BE122" s="138">
        <f>IF(U122="základná",P122,0)</f>
        <v>0</v>
      </c>
      <c r="BF122" s="138">
        <f>IF(U122="znížená",P122,0)</f>
        <v>0</v>
      </c>
      <c r="BG122" s="138">
        <f>IF(U122="zákl. prenesená",P122,0)</f>
        <v>0</v>
      </c>
      <c r="BH122" s="138">
        <f>IF(U122="zníž. prenesená",P122,0)</f>
        <v>0</v>
      </c>
      <c r="BI122" s="138">
        <f>IF(U122="nulová",P122,0)</f>
        <v>0</v>
      </c>
      <c r="BJ122" s="21" t="s">
        <v>118</v>
      </c>
      <c r="BK122" s="229">
        <f>ROUND(V122*K122,3)</f>
        <v>0</v>
      </c>
      <c r="BL122" s="21" t="s">
        <v>149</v>
      </c>
      <c r="BM122" s="21" t="s">
        <v>153</v>
      </c>
    </row>
    <row r="123" s="1" customFormat="1" ht="16.5" customHeight="1">
      <c r="B123" s="46"/>
      <c r="C123" s="230" t="s">
        <v>143</v>
      </c>
      <c r="D123" s="230" t="s">
        <v>154</v>
      </c>
      <c r="E123" s="231" t="s">
        <v>155</v>
      </c>
      <c r="F123" s="232" t="s">
        <v>156</v>
      </c>
      <c r="G123" s="232"/>
      <c r="H123" s="232"/>
      <c r="I123" s="232"/>
      <c r="J123" s="233" t="s">
        <v>148</v>
      </c>
      <c r="K123" s="234">
        <v>1</v>
      </c>
      <c r="L123" s="235">
        <v>0</v>
      </c>
      <c r="M123" s="236"/>
      <c r="N123" s="236"/>
      <c r="O123" s="183"/>
      <c r="P123" s="222">
        <f>ROUND(V123*K123,3)</f>
        <v>0</v>
      </c>
      <c r="Q123" s="222"/>
      <c r="R123" s="48"/>
      <c r="T123" s="225" t="s">
        <v>22</v>
      </c>
      <c r="U123" s="56" t="s">
        <v>45</v>
      </c>
      <c r="V123" s="157">
        <f>L123+M123</f>
        <v>0</v>
      </c>
      <c r="W123" s="226">
        <f>ROUND(L123*K123,3)</f>
        <v>0</v>
      </c>
      <c r="X123" s="226">
        <f>ROUND(M123*K123,3)</f>
        <v>0</v>
      </c>
      <c r="Y123" s="47"/>
      <c r="Z123" s="227">
        <f>Y123*K123</f>
        <v>0</v>
      </c>
      <c r="AA123" s="227">
        <v>0.042999999999999997</v>
      </c>
      <c r="AB123" s="227">
        <f>AA123*K123</f>
        <v>0.042999999999999997</v>
      </c>
      <c r="AC123" s="227">
        <v>0</v>
      </c>
      <c r="AD123" s="228">
        <f>AC123*K123</f>
        <v>0</v>
      </c>
      <c r="AR123" s="21" t="s">
        <v>157</v>
      </c>
      <c r="AT123" s="21" t="s">
        <v>154</v>
      </c>
      <c r="AU123" s="21" t="s">
        <v>118</v>
      </c>
      <c r="AY123" s="21" t="s">
        <v>144</v>
      </c>
      <c r="BE123" s="138">
        <f>IF(U123="základná",P123,0)</f>
        <v>0</v>
      </c>
      <c r="BF123" s="138">
        <f>IF(U123="znížená",P123,0)</f>
        <v>0</v>
      </c>
      <c r="BG123" s="138">
        <f>IF(U123="zákl. prenesená",P123,0)</f>
        <v>0</v>
      </c>
      <c r="BH123" s="138">
        <f>IF(U123="zníž. prenesená",P123,0)</f>
        <v>0</v>
      </c>
      <c r="BI123" s="138">
        <f>IF(U123="nulová",P123,0)</f>
        <v>0</v>
      </c>
      <c r="BJ123" s="21" t="s">
        <v>118</v>
      </c>
      <c r="BK123" s="229">
        <f>ROUND(V123*K123,3)</f>
        <v>0</v>
      </c>
      <c r="BL123" s="21" t="s">
        <v>157</v>
      </c>
      <c r="BM123" s="21" t="s">
        <v>158</v>
      </c>
    </row>
    <row r="124" s="1" customFormat="1" ht="25.5" customHeight="1">
      <c r="B124" s="46"/>
      <c r="C124" s="230" t="s">
        <v>159</v>
      </c>
      <c r="D124" s="230" t="s">
        <v>154</v>
      </c>
      <c r="E124" s="231" t="s">
        <v>160</v>
      </c>
      <c r="F124" s="232" t="s">
        <v>161</v>
      </c>
      <c r="G124" s="232"/>
      <c r="H124" s="232"/>
      <c r="I124" s="232"/>
      <c r="J124" s="233" t="s">
        <v>148</v>
      </c>
      <c r="K124" s="234">
        <v>14</v>
      </c>
      <c r="L124" s="235">
        <v>0</v>
      </c>
      <c r="M124" s="236"/>
      <c r="N124" s="236"/>
      <c r="O124" s="183"/>
      <c r="P124" s="222">
        <f>ROUND(V124*K124,3)</f>
        <v>0</v>
      </c>
      <c r="Q124" s="222"/>
      <c r="R124" s="48"/>
      <c r="T124" s="225" t="s">
        <v>22</v>
      </c>
      <c r="U124" s="56" t="s">
        <v>45</v>
      </c>
      <c r="V124" s="157">
        <f>L124+M124</f>
        <v>0</v>
      </c>
      <c r="W124" s="226">
        <f>ROUND(L124*K124,3)</f>
        <v>0</v>
      </c>
      <c r="X124" s="226">
        <f>ROUND(M124*K124,3)</f>
        <v>0</v>
      </c>
      <c r="Y124" s="47"/>
      <c r="Z124" s="227">
        <f>Y124*K124</f>
        <v>0</v>
      </c>
      <c r="AA124" s="227">
        <v>6.0000000000000002E-05</v>
      </c>
      <c r="AB124" s="227">
        <f>AA124*K124</f>
        <v>0.00084000000000000003</v>
      </c>
      <c r="AC124" s="227">
        <v>0</v>
      </c>
      <c r="AD124" s="228">
        <f>AC124*K124</f>
        <v>0</v>
      </c>
      <c r="AR124" s="21" t="s">
        <v>157</v>
      </c>
      <c r="AT124" s="21" t="s">
        <v>154</v>
      </c>
      <c r="AU124" s="21" t="s">
        <v>118</v>
      </c>
      <c r="AY124" s="21" t="s">
        <v>144</v>
      </c>
      <c r="BE124" s="138">
        <f>IF(U124="základná",P124,0)</f>
        <v>0</v>
      </c>
      <c r="BF124" s="138">
        <f>IF(U124="znížená",P124,0)</f>
        <v>0</v>
      </c>
      <c r="BG124" s="138">
        <f>IF(U124="zákl. prenesená",P124,0)</f>
        <v>0</v>
      </c>
      <c r="BH124" s="138">
        <f>IF(U124="zníž. prenesená",P124,0)</f>
        <v>0</v>
      </c>
      <c r="BI124" s="138">
        <f>IF(U124="nulová",P124,0)</f>
        <v>0</v>
      </c>
      <c r="BJ124" s="21" t="s">
        <v>118</v>
      </c>
      <c r="BK124" s="229">
        <f>ROUND(V124*K124,3)</f>
        <v>0</v>
      </c>
      <c r="BL124" s="21" t="s">
        <v>157</v>
      </c>
      <c r="BM124" s="21" t="s">
        <v>162</v>
      </c>
    </row>
    <row r="125" s="1" customFormat="1" ht="25.5" customHeight="1">
      <c r="B125" s="46"/>
      <c r="C125" s="230" t="s">
        <v>163</v>
      </c>
      <c r="D125" s="230" t="s">
        <v>154</v>
      </c>
      <c r="E125" s="231" t="s">
        <v>164</v>
      </c>
      <c r="F125" s="232" t="s">
        <v>165</v>
      </c>
      <c r="G125" s="232"/>
      <c r="H125" s="232"/>
      <c r="I125" s="232"/>
      <c r="J125" s="233" t="s">
        <v>148</v>
      </c>
      <c r="K125" s="234">
        <v>11</v>
      </c>
      <c r="L125" s="235">
        <v>0</v>
      </c>
      <c r="M125" s="236"/>
      <c r="N125" s="236"/>
      <c r="O125" s="183"/>
      <c r="P125" s="222">
        <f>ROUND(V125*K125,3)</f>
        <v>0</v>
      </c>
      <c r="Q125" s="222"/>
      <c r="R125" s="48"/>
      <c r="T125" s="225" t="s">
        <v>22</v>
      </c>
      <c r="U125" s="56" t="s">
        <v>45</v>
      </c>
      <c r="V125" s="157">
        <f>L125+M125</f>
        <v>0</v>
      </c>
      <c r="W125" s="226">
        <f>ROUND(L125*K125,3)</f>
        <v>0</v>
      </c>
      <c r="X125" s="226">
        <f>ROUND(M125*K125,3)</f>
        <v>0</v>
      </c>
      <c r="Y125" s="47"/>
      <c r="Z125" s="227">
        <f>Y125*K125</f>
        <v>0</v>
      </c>
      <c r="AA125" s="227">
        <v>6.0000000000000002E-05</v>
      </c>
      <c r="AB125" s="227">
        <f>AA125*K125</f>
        <v>0.00066</v>
      </c>
      <c r="AC125" s="227">
        <v>0</v>
      </c>
      <c r="AD125" s="228">
        <f>AC125*K125</f>
        <v>0</v>
      </c>
      <c r="AR125" s="21" t="s">
        <v>157</v>
      </c>
      <c r="AT125" s="21" t="s">
        <v>154</v>
      </c>
      <c r="AU125" s="21" t="s">
        <v>118</v>
      </c>
      <c r="AY125" s="21" t="s">
        <v>144</v>
      </c>
      <c r="BE125" s="138">
        <f>IF(U125="základná",P125,0)</f>
        <v>0</v>
      </c>
      <c r="BF125" s="138">
        <f>IF(U125="znížená",P125,0)</f>
        <v>0</v>
      </c>
      <c r="BG125" s="138">
        <f>IF(U125="zákl. prenesená",P125,0)</f>
        <v>0</v>
      </c>
      <c r="BH125" s="138">
        <f>IF(U125="zníž. prenesená",P125,0)</f>
        <v>0</v>
      </c>
      <c r="BI125" s="138">
        <f>IF(U125="nulová",P125,0)</f>
        <v>0</v>
      </c>
      <c r="BJ125" s="21" t="s">
        <v>118</v>
      </c>
      <c r="BK125" s="229">
        <f>ROUND(V125*K125,3)</f>
        <v>0</v>
      </c>
      <c r="BL125" s="21" t="s">
        <v>157</v>
      </c>
      <c r="BM125" s="21" t="s">
        <v>166</v>
      </c>
    </row>
    <row r="126" s="1" customFormat="1" ht="16.5" customHeight="1">
      <c r="B126" s="46"/>
      <c r="C126" s="218" t="s">
        <v>167</v>
      </c>
      <c r="D126" s="218" t="s">
        <v>145</v>
      </c>
      <c r="E126" s="219" t="s">
        <v>168</v>
      </c>
      <c r="F126" s="220" t="s">
        <v>169</v>
      </c>
      <c r="G126" s="220"/>
      <c r="H126" s="220"/>
      <c r="I126" s="220"/>
      <c r="J126" s="221" t="s">
        <v>148</v>
      </c>
      <c r="K126" s="222">
        <v>20</v>
      </c>
      <c r="L126" s="223">
        <v>0</v>
      </c>
      <c r="M126" s="223">
        <v>0</v>
      </c>
      <c r="N126" s="224"/>
      <c r="O126" s="224"/>
      <c r="P126" s="222">
        <f>ROUND(V126*K126,3)</f>
        <v>0</v>
      </c>
      <c r="Q126" s="222"/>
      <c r="R126" s="48"/>
      <c r="T126" s="225" t="s">
        <v>22</v>
      </c>
      <c r="U126" s="56" t="s">
        <v>45</v>
      </c>
      <c r="V126" s="157">
        <f>L126+M126</f>
        <v>0</v>
      </c>
      <c r="W126" s="226">
        <f>ROUND(L126*K126,3)</f>
        <v>0</v>
      </c>
      <c r="X126" s="226">
        <f>ROUND(M126*K126,3)</f>
        <v>0</v>
      </c>
      <c r="Y126" s="47"/>
      <c r="Z126" s="227">
        <f>Y126*K126</f>
        <v>0</v>
      </c>
      <c r="AA126" s="227">
        <v>0</v>
      </c>
      <c r="AB126" s="227">
        <f>AA126*K126</f>
        <v>0</v>
      </c>
      <c r="AC126" s="227">
        <v>0</v>
      </c>
      <c r="AD126" s="228">
        <f>AC126*K126</f>
        <v>0</v>
      </c>
      <c r="AR126" s="21" t="s">
        <v>149</v>
      </c>
      <c r="AT126" s="21" t="s">
        <v>145</v>
      </c>
      <c r="AU126" s="21" t="s">
        <v>118</v>
      </c>
      <c r="AY126" s="21" t="s">
        <v>144</v>
      </c>
      <c r="BE126" s="138">
        <f>IF(U126="základná",P126,0)</f>
        <v>0</v>
      </c>
      <c r="BF126" s="138">
        <f>IF(U126="znížená",P126,0)</f>
        <v>0</v>
      </c>
      <c r="BG126" s="138">
        <f>IF(U126="zákl. prenesená",P126,0)</f>
        <v>0</v>
      </c>
      <c r="BH126" s="138">
        <f>IF(U126="zníž. prenesená",P126,0)</f>
        <v>0</v>
      </c>
      <c r="BI126" s="138">
        <f>IF(U126="nulová",P126,0)</f>
        <v>0</v>
      </c>
      <c r="BJ126" s="21" t="s">
        <v>118</v>
      </c>
      <c r="BK126" s="229">
        <f>ROUND(V126*K126,3)</f>
        <v>0</v>
      </c>
      <c r="BL126" s="21" t="s">
        <v>149</v>
      </c>
      <c r="BM126" s="21" t="s">
        <v>170</v>
      </c>
    </row>
    <row r="127" s="1" customFormat="1" ht="16.5" customHeight="1">
      <c r="B127" s="46"/>
      <c r="C127" s="218" t="s">
        <v>171</v>
      </c>
      <c r="D127" s="218" t="s">
        <v>145</v>
      </c>
      <c r="E127" s="219" t="s">
        <v>172</v>
      </c>
      <c r="F127" s="220" t="s">
        <v>173</v>
      </c>
      <c r="G127" s="220"/>
      <c r="H127" s="220"/>
      <c r="I127" s="220"/>
      <c r="J127" s="221" t="s">
        <v>148</v>
      </c>
      <c r="K127" s="222">
        <v>24</v>
      </c>
      <c r="L127" s="223">
        <v>0</v>
      </c>
      <c r="M127" s="223">
        <v>0</v>
      </c>
      <c r="N127" s="224"/>
      <c r="O127" s="224"/>
      <c r="P127" s="222">
        <f>ROUND(V127*K127,3)</f>
        <v>0</v>
      </c>
      <c r="Q127" s="222"/>
      <c r="R127" s="48"/>
      <c r="T127" s="225" t="s">
        <v>22</v>
      </c>
      <c r="U127" s="56" t="s">
        <v>45</v>
      </c>
      <c r="V127" s="157">
        <f>L127+M127</f>
        <v>0</v>
      </c>
      <c r="W127" s="226">
        <f>ROUND(L127*K127,3)</f>
        <v>0</v>
      </c>
      <c r="X127" s="226">
        <f>ROUND(M127*K127,3)</f>
        <v>0</v>
      </c>
      <c r="Y127" s="47"/>
      <c r="Z127" s="227">
        <f>Y127*K127</f>
        <v>0</v>
      </c>
      <c r="AA127" s="227">
        <v>0</v>
      </c>
      <c r="AB127" s="227">
        <f>AA127*K127</f>
        <v>0</v>
      </c>
      <c r="AC127" s="227">
        <v>0</v>
      </c>
      <c r="AD127" s="228">
        <f>AC127*K127</f>
        <v>0</v>
      </c>
      <c r="AR127" s="21" t="s">
        <v>149</v>
      </c>
      <c r="AT127" s="21" t="s">
        <v>145</v>
      </c>
      <c r="AU127" s="21" t="s">
        <v>118</v>
      </c>
      <c r="AY127" s="21" t="s">
        <v>144</v>
      </c>
      <c r="BE127" s="138">
        <f>IF(U127="základná",P127,0)</f>
        <v>0</v>
      </c>
      <c r="BF127" s="138">
        <f>IF(U127="znížená",P127,0)</f>
        <v>0</v>
      </c>
      <c r="BG127" s="138">
        <f>IF(U127="zákl. prenesená",P127,0)</f>
        <v>0</v>
      </c>
      <c r="BH127" s="138">
        <f>IF(U127="zníž. prenesená",P127,0)</f>
        <v>0</v>
      </c>
      <c r="BI127" s="138">
        <f>IF(U127="nulová",P127,0)</f>
        <v>0</v>
      </c>
      <c r="BJ127" s="21" t="s">
        <v>118</v>
      </c>
      <c r="BK127" s="229">
        <f>ROUND(V127*K127,3)</f>
        <v>0</v>
      </c>
      <c r="BL127" s="21" t="s">
        <v>149</v>
      </c>
      <c r="BM127" s="21" t="s">
        <v>174</v>
      </c>
    </row>
    <row r="128" s="1" customFormat="1" ht="16.5" customHeight="1">
      <c r="B128" s="46"/>
      <c r="C128" s="218" t="s">
        <v>175</v>
      </c>
      <c r="D128" s="218" t="s">
        <v>145</v>
      </c>
      <c r="E128" s="219" t="s">
        <v>176</v>
      </c>
      <c r="F128" s="220" t="s">
        <v>177</v>
      </c>
      <c r="G128" s="220"/>
      <c r="H128" s="220"/>
      <c r="I128" s="220"/>
      <c r="J128" s="221" t="s">
        <v>148</v>
      </c>
      <c r="K128" s="222">
        <v>20</v>
      </c>
      <c r="L128" s="223">
        <v>0</v>
      </c>
      <c r="M128" s="223">
        <v>0</v>
      </c>
      <c r="N128" s="224"/>
      <c r="O128" s="224"/>
      <c r="P128" s="222">
        <f>ROUND(V128*K128,3)</f>
        <v>0</v>
      </c>
      <c r="Q128" s="222"/>
      <c r="R128" s="48"/>
      <c r="T128" s="225" t="s">
        <v>22</v>
      </c>
      <c r="U128" s="56" t="s">
        <v>45</v>
      </c>
      <c r="V128" s="157">
        <f>L128+M128</f>
        <v>0</v>
      </c>
      <c r="W128" s="226">
        <f>ROUND(L128*K128,3)</f>
        <v>0</v>
      </c>
      <c r="X128" s="226">
        <f>ROUND(M128*K128,3)</f>
        <v>0</v>
      </c>
      <c r="Y128" s="47"/>
      <c r="Z128" s="227">
        <f>Y128*K128</f>
        <v>0</v>
      </c>
      <c r="AA128" s="227">
        <v>0</v>
      </c>
      <c r="AB128" s="227">
        <f>AA128*K128</f>
        <v>0</v>
      </c>
      <c r="AC128" s="227">
        <v>0</v>
      </c>
      <c r="AD128" s="228">
        <f>AC128*K128</f>
        <v>0</v>
      </c>
      <c r="AR128" s="21" t="s">
        <v>149</v>
      </c>
      <c r="AT128" s="21" t="s">
        <v>145</v>
      </c>
      <c r="AU128" s="21" t="s">
        <v>118</v>
      </c>
      <c r="AY128" s="21" t="s">
        <v>144</v>
      </c>
      <c r="BE128" s="138">
        <f>IF(U128="základná",P128,0)</f>
        <v>0</v>
      </c>
      <c r="BF128" s="138">
        <f>IF(U128="znížená",P128,0)</f>
        <v>0</v>
      </c>
      <c r="BG128" s="138">
        <f>IF(U128="zákl. prenesená",P128,0)</f>
        <v>0</v>
      </c>
      <c r="BH128" s="138">
        <f>IF(U128="zníž. prenesená",P128,0)</f>
        <v>0</v>
      </c>
      <c r="BI128" s="138">
        <f>IF(U128="nulová",P128,0)</f>
        <v>0</v>
      </c>
      <c r="BJ128" s="21" t="s">
        <v>118</v>
      </c>
      <c r="BK128" s="229">
        <f>ROUND(V128*K128,3)</f>
        <v>0</v>
      </c>
      <c r="BL128" s="21" t="s">
        <v>149</v>
      </c>
      <c r="BM128" s="21" t="s">
        <v>178</v>
      </c>
    </row>
    <row r="129" s="1" customFormat="1" ht="16.5" customHeight="1">
      <c r="B129" s="46"/>
      <c r="C129" s="218" t="s">
        <v>179</v>
      </c>
      <c r="D129" s="218" t="s">
        <v>145</v>
      </c>
      <c r="E129" s="219" t="s">
        <v>180</v>
      </c>
      <c r="F129" s="220" t="s">
        <v>181</v>
      </c>
      <c r="G129" s="220"/>
      <c r="H129" s="220"/>
      <c r="I129" s="220"/>
      <c r="J129" s="221" t="s">
        <v>148</v>
      </c>
      <c r="K129" s="222">
        <v>24</v>
      </c>
      <c r="L129" s="223">
        <v>0</v>
      </c>
      <c r="M129" s="223">
        <v>0</v>
      </c>
      <c r="N129" s="224"/>
      <c r="O129" s="224"/>
      <c r="P129" s="222">
        <f>ROUND(V129*K129,3)</f>
        <v>0</v>
      </c>
      <c r="Q129" s="222"/>
      <c r="R129" s="48"/>
      <c r="T129" s="225" t="s">
        <v>22</v>
      </c>
      <c r="U129" s="56" t="s">
        <v>45</v>
      </c>
      <c r="V129" s="157">
        <f>L129+M129</f>
        <v>0</v>
      </c>
      <c r="W129" s="226">
        <f>ROUND(L129*K129,3)</f>
        <v>0</v>
      </c>
      <c r="X129" s="226">
        <f>ROUND(M129*K129,3)</f>
        <v>0</v>
      </c>
      <c r="Y129" s="47"/>
      <c r="Z129" s="227">
        <f>Y129*K129</f>
        <v>0</v>
      </c>
      <c r="AA129" s="227">
        <v>0</v>
      </c>
      <c r="AB129" s="227">
        <f>AA129*K129</f>
        <v>0</v>
      </c>
      <c r="AC129" s="227">
        <v>0</v>
      </c>
      <c r="AD129" s="228">
        <f>AC129*K129</f>
        <v>0</v>
      </c>
      <c r="AR129" s="21" t="s">
        <v>149</v>
      </c>
      <c r="AT129" s="21" t="s">
        <v>145</v>
      </c>
      <c r="AU129" s="21" t="s">
        <v>118</v>
      </c>
      <c r="AY129" s="21" t="s">
        <v>144</v>
      </c>
      <c r="BE129" s="138">
        <f>IF(U129="základná",P129,0)</f>
        <v>0</v>
      </c>
      <c r="BF129" s="138">
        <f>IF(U129="znížená",P129,0)</f>
        <v>0</v>
      </c>
      <c r="BG129" s="138">
        <f>IF(U129="zákl. prenesená",P129,0)</f>
        <v>0</v>
      </c>
      <c r="BH129" s="138">
        <f>IF(U129="zníž. prenesená",P129,0)</f>
        <v>0</v>
      </c>
      <c r="BI129" s="138">
        <f>IF(U129="nulová",P129,0)</f>
        <v>0</v>
      </c>
      <c r="BJ129" s="21" t="s">
        <v>118</v>
      </c>
      <c r="BK129" s="229">
        <f>ROUND(V129*K129,3)</f>
        <v>0</v>
      </c>
      <c r="BL129" s="21" t="s">
        <v>149</v>
      </c>
      <c r="BM129" s="21" t="s">
        <v>182</v>
      </c>
    </row>
    <row r="130" s="1" customFormat="1" ht="38.25" customHeight="1">
      <c r="B130" s="46"/>
      <c r="C130" s="230" t="s">
        <v>183</v>
      </c>
      <c r="D130" s="230" t="s">
        <v>154</v>
      </c>
      <c r="E130" s="231" t="s">
        <v>184</v>
      </c>
      <c r="F130" s="232" t="s">
        <v>185</v>
      </c>
      <c r="G130" s="232"/>
      <c r="H130" s="232"/>
      <c r="I130" s="232"/>
      <c r="J130" s="233" t="s">
        <v>148</v>
      </c>
      <c r="K130" s="234">
        <v>11</v>
      </c>
      <c r="L130" s="235">
        <v>0</v>
      </c>
      <c r="M130" s="236"/>
      <c r="N130" s="236"/>
      <c r="O130" s="183"/>
      <c r="P130" s="222">
        <f>ROUND(V130*K130,3)</f>
        <v>0</v>
      </c>
      <c r="Q130" s="222"/>
      <c r="R130" s="48"/>
      <c r="T130" s="225" t="s">
        <v>22</v>
      </c>
      <c r="U130" s="56" t="s">
        <v>45</v>
      </c>
      <c r="V130" s="157">
        <f>L130+M130</f>
        <v>0</v>
      </c>
      <c r="W130" s="226">
        <f>ROUND(L130*K130,3)</f>
        <v>0</v>
      </c>
      <c r="X130" s="226">
        <f>ROUND(M130*K130,3)</f>
        <v>0</v>
      </c>
      <c r="Y130" s="47"/>
      <c r="Z130" s="227">
        <f>Y130*K130</f>
        <v>0</v>
      </c>
      <c r="AA130" s="227">
        <v>0.037999999999999999</v>
      </c>
      <c r="AB130" s="227">
        <f>AA130*K130</f>
        <v>0.41799999999999998</v>
      </c>
      <c r="AC130" s="227">
        <v>0</v>
      </c>
      <c r="AD130" s="228">
        <f>AC130*K130</f>
        <v>0</v>
      </c>
      <c r="AR130" s="21" t="s">
        <v>186</v>
      </c>
      <c r="AT130" s="21" t="s">
        <v>154</v>
      </c>
      <c r="AU130" s="21" t="s">
        <v>118</v>
      </c>
      <c r="AY130" s="21" t="s">
        <v>144</v>
      </c>
      <c r="BE130" s="138">
        <f>IF(U130="základná",P130,0)</f>
        <v>0</v>
      </c>
      <c r="BF130" s="138">
        <f>IF(U130="znížená",P130,0)</f>
        <v>0</v>
      </c>
      <c r="BG130" s="138">
        <f>IF(U130="zákl. prenesená",P130,0)</f>
        <v>0</v>
      </c>
      <c r="BH130" s="138">
        <f>IF(U130="zníž. prenesená",P130,0)</f>
        <v>0</v>
      </c>
      <c r="BI130" s="138">
        <f>IF(U130="nulová",P130,0)</f>
        <v>0</v>
      </c>
      <c r="BJ130" s="21" t="s">
        <v>118</v>
      </c>
      <c r="BK130" s="229">
        <f>ROUND(V130*K130,3)</f>
        <v>0</v>
      </c>
      <c r="BL130" s="21" t="s">
        <v>149</v>
      </c>
      <c r="BM130" s="21" t="s">
        <v>187</v>
      </c>
    </row>
    <row r="131" s="1" customFormat="1" ht="38.25" customHeight="1">
      <c r="B131" s="46"/>
      <c r="C131" s="230" t="s">
        <v>188</v>
      </c>
      <c r="D131" s="230" t="s">
        <v>154</v>
      </c>
      <c r="E131" s="231" t="s">
        <v>189</v>
      </c>
      <c r="F131" s="232" t="s">
        <v>190</v>
      </c>
      <c r="G131" s="232"/>
      <c r="H131" s="232"/>
      <c r="I131" s="232"/>
      <c r="J131" s="233" t="s">
        <v>148</v>
      </c>
      <c r="K131" s="234">
        <v>13</v>
      </c>
      <c r="L131" s="235">
        <v>0</v>
      </c>
      <c r="M131" s="236"/>
      <c r="N131" s="236"/>
      <c r="O131" s="183"/>
      <c r="P131" s="222">
        <f>ROUND(V131*K131,3)</f>
        <v>0</v>
      </c>
      <c r="Q131" s="222"/>
      <c r="R131" s="48"/>
      <c r="T131" s="225" t="s">
        <v>22</v>
      </c>
      <c r="U131" s="56" t="s">
        <v>45</v>
      </c>
      <c r="V131" s="157">
        <f>L131+M131</f>
        <v>0</v>
      </c>
      <c r="W131" s="226">
        <f>ROUND(L131*K131,3)</f>
        <v>0</v>
      </c>
      <c r="X131" s="226">
        <f>ROUND(M131*K131,3)</f>
        <v>0</v>
      </c>
      <c r="Y131" s="47"/>
      <c r="Z131" s="227">
        <f>Y131*K131</f>
        <v>0</v>
      </c>
      <c r="AA131" s="227">
        <v>0.017999999999999999</v>
      </c>
      <c r="AB131" s="227">
        <f>AA131*K131</f>
        <v>0.23399999999999999</v>
      </c>
      <c r="AC131" s="227">
        <v>0</v>
      </c>
      <c r="AD131" s="228">
        <f>AC131*K131</f>
        <v>0</v>
      </c>
      <c r="AR131" s="21" t="s">
        <v>186</v>
      </c>
      <c r="AT131" s="21" t="s">
        <v>154</v>
      </c>
      <c r="AU131" s="21" t="s">
        <v>118</v>
      </c>
      <c r="AY131" s="21" t="s">
        <v>144</v>
      </c>
      <c r="BE131" s="138">
        <f>IF(U131="základná",P131,0)</f>
        <v>0</v>
      </c>
      <c r="BF131" s="138">
        <f>IF(U131="znížená",P131,0)</f>
        <v>0</v>
      </c>
      <c r="BG131" s="138">
        <f>IF(U131="zákl. prenesená",P131,0)</f>
        <v>0</v>
      </c>
      <c r="BH131" s="138">
        <f>IF(U131="zníž. prenesená",P131,0)</f>
        <v>0</v>
      </c>
      <c r="BI131" s="138">
        <f>IF(U131="nulová",P131,0)</f>
        <v>0</v>
      </c>
      <c r="BJ131" s="21" t="s">
        <v>118</v>
      </c>
      <c r="BK131" s="229">
        <f>ROUND(V131*K131,3)</f>
        <v>0</v>
      </c>
      <c r="BL131" s="21" t="s">
        <v>149</v>
      </c>
      <c r="BM131" s="21" t="s">
        <v>191</v>
      </c>
    </row>
    <row r="132" s="1" customFormat="1" ht="25.5" customHeight="1">
      <c r="B132" s="46"/>
      <c r="C132" s="218" t="s">
        <v>192</v>
      </c>
      <c r="D132" s="218" t="s">
        <v>145</v>
      </c>
      <c r="E132" s="219" t="s">
        <v>193</v>
      </c>
      <c r="F132" s="220" t="s">
        <v>194</v>
      </c>
      <c r="G132" s="220"/>
      <c r="H132" s="220"/>
      <c r="I132" s="220"/>
      <c r="J132" s="221" t="s">
        <v>148</v>
      </c>
      <c r="K132" s="222">
        <v>24</v>
      </c>
      <c r="L132" s="223">
        <v>0</v>
      </c>
      <c r="M132" s="223">
        <v>0</v>
      </c>
      <c r="N132" s="224"/>
      <c r="O132" s="224"/>
      <c r="P132" s="222">
        <f>ROUND(V132*K132,3)</f>
        <v>0</v>
      </c>
      <c r="Q132" s="222"/>
      <c r="R132" s="48"/>
      <c r="T132" s="225" t="s">
        <v>22</v>
      </c>
      <c r="U132" s="56" t="s">
        <v>45</v>
      </c>
      <c r="V132" s="157">
        <f>L132+M132</f>
        <v>0</v>
      </c>
      <c r="W132" s="226">
        <f>ROUND(L132*K132,3)</f>
        <v>0</v>
      </c>
      <c r="X132" s="226">
        <f>ROUND(M132*K132,3)</f>
        <v>0</v>
      </c>
      <c r="Y132" s="47"/>
      <c r="Z132" s="227">
        <f>Y132*K132</f>
        <v>0</v>
      </c>
      <c r="AA132" s="227">
        <v>0</v>
      </c>
      <c r="AB132" s="227">
        <f>AA132*K132</f>
        <v>0</v>
      </c>
      <c r="AC132" s="227">
        <v>0</v>
      </c>
      <c r="AD132" s="228">
        <f>AC132*K132</f>
        <v>0</v>
      </c>
      <c r="AR132" s="21" t="s">
        <v>149</v>
      </c>
      <c r="AT132" s="21" t="s">
        <v>145</v>
      </c>
      <c r="AU132" s="21" t="s">
        <v>118</v>
      </c>
      <c r="AY132" s="21" t="s">
        <v>144</v>
      </c>
      <c r="BE132" s="138">
        <f>IF(U132="základná",P132,0)</f>
        <v>0</v>
      </c>
      <c r="BF132" s="138">
        <f>IF(U132="znížená",P132,0)</f>
        <v>0</v>
      </c>
      <c r="BG132" s="138">
        <f>IF(U132="zákl. prenesená",P132,0)</f>
        <v>0</v>
      </c>
      <c r="BH132" s="138">
        <f>IF(U132="zníž. prenesená",P132,0)</f>
        <v>0</v>
      </c>
      <c r="BI132" s="138">
        <f>IF(U132="nulová",P132,0)</f>
        <v>0</v>
      </c>
      <c r="BJ132" s="21" t="s">
        <v>118</v>
      </c>
      <c r="BK132" s="229">
        <f>ROUND(V132*K132,3)</f>
        <v>0</v>
      </c>
      <c r="BL132" s="21" t="s">
        <v>149</v>
      </c>
      <c r="BM132" s="21" t="s">
        <v>195</v>
      </c>
    </row>
    <row r="133" s="1" customFormat="1" ht="25.5" customHeight="1">
      <c r="B133" s="46"/>
      <c r="C133" s="230" t="s">
        <v>196</v>
      </c>
      <c r="D133" s="230" t="s">
        <v>154</v>
      </c>
      <c r="E133" s="231" t="s">
        <v>197</v>
      </c>
      <c r="F133" s="232" t="s">
        <v>198</v>
      </c>
      <c r="G133" s="232"/>
      <c r="H133" s="232"/>
      <c r="I133" s="232"/>
      <c r="J133" s="233" t="s">
        <v>148</v>
      </c>
      <c r="K133" s="234">
        <v>48</v>
      </c>
      <c r="L133" s="235">
        <v>0</v>
      </c>
      <c r="M133" s="236"/>
      <c r="N133" s="236"/>
      <c r="O133" s="183"/>
      <c r="P133" s="222">
        <f>ROUND(V133*K133,3)</f>
        <v>0</v>
      </c>
      <c r="Q133" s="222"/>
      <c r="R133" s="48"/>
      <c r="T133" s="225" t="s">
        <v>22</v>
      </c>
      <c r="U133" s="56" t="s">
        <v>45</v>
      </c>
      <c r="V133" s="157">
        <f>L133+M133</f>
        <v>0</v>
      </c>
      <c r="W133" s="226">
        <f>ROUND(L133*K133,3)</f>
        <v>0</v>
      </c>
      <c r="X133" s="226">
        <f>ROUND(M133*K133,3)</f>
        <v>0</v>
      </c>
      <c r="Y133" s="47"/>
      <c r="Z133" s="227">
        <f>Y133*K133</f>
        <v>0</v>
      </c>
      <c r="AA133" s="227">
        <v>0.00012</v>
      </c>
      <c r="AB133" s="227">
        <f>AA133*K133</f>
        <v>0.0057600000000000004</v>
      </c>
      <c r="AC133" s="227">
        <v>0</v>
      </c>
      <c r="AD133" s="228">
        <f>AC133*K133</f>
        <v>0</v>
      </c>
      <c r="AR133" s="21" t="s">
        <v>186</v>
      </c>
      <c r="AT133" s="21" t="s">
        <v>154</v>
      </c>
      <c r="AU133" s="21" t="s">
        <v>118</v>
      </c>
      <c r="AY133" s="21" t="s">
        <v>144</v>
      </c>
      <c r="BE133" s="138">
        <f>IF(U133="základná",P133,0)</f>
        <v>0</v>
      </c>
      <c r="BF133" s="138">
        <f>IF(U133="znížená",P133,0)</f>
        <v>0</v>
      </c>
      <c r="BG133" s="138">
        <f>IF(U133="zákl. prenesená",P133,0)</f>
        <v>0</v>
      </c>
      <c r="BH133" s="138">
        <f>IF(U133="zníž. prenesená",P133,0)</f>
        <v>0</v>
      </c>
      <c r="BI133" s="138">
        <f>IF(U133="nulová",P133,0)</f>
        <v>0</v>
      </c>
      <c r="BJ133" s="21" t="s">
        <v>118</v>
      </c>
      <c r="BK133" s="229">
        <f>ROUND(V133*K133,3)</f>
        <v>0</v>
      </c>
      <c r="BL133" s="21" t="s">
        <v>149</v>
      </c>
      <c r="BM133" s="21" t="s">
        <v>199</v>
      </c>
    </row>
    <row r="134" s="1" customFormat="1" ht="16.5" customHeight="1">
      <c r="B134" s="46"/>
      <c r="C134" s="218" t="s">
        <v>200</v>
      </c>
      <c r="D134" s="218" t="s">
        <v>145</v>
      </c>
      <c r="E134" s="219" t="s">
        <v>201</v>
      </c>
      <c r="F134" s="220" t="s">
        <v>202</v>
      </c>
      <c r="G134" s="220"/>
      <c r="H134" s="220"/>
      <c r="I134" s="220"/>
      <c r="J134" s="221" t="s">
        <v>148</v>
      </c>
      <c r="K134" s="222">
        <v>1</v>
      </c>
      <c r="L134" s="223">
        <v>0</v>
      </c>
      <c r="M134" s="223">
        <v>0</v>
      </c>
      <c r="N134" s="224"/>
      <c r="O134" s="224"/>
      <c r="P134" s="222">
        <f>ROUND(V134*K134,3)</f>
        <v>0</v>
      </c>
      <c r="Q134" s="222"/>
      <c r="R134" s="48"/>
      <c r="T134" s="225" t="s">
        <v>22</v>
      </c>
      <c r="U134" s="56" t="s">
        <v>45</v>
      </c>
      <c r="V134" s="157">
        <f>L134+M134</f>
        <v>0</v>
      </c>
      <c r="W134" s="226">
        <f>ROUND(L134*K134,3)</f>
        <v>0</v>
      </c>
      <c r="X134" s="226">
        <f>ROUND(M134*K134,3)</f>
        <v>0</v>
      </c>
      <c r="Y134" s="47"/>
      <c r="Z134" s="227">
        <f>Y134*K134</f>
        <v>0</v>
      </c>
      <c r="AA134" s="227">
        <v>0</v>
      </c>
      <c r="AB134" s="227">
        <f>AA134*K134</f>
        <v>0</v>
      </c>
      <c r="AC134" s="227">
        <v>0</v>
      </c>
      <c r="AD134" s="228">
        <f>AC134*K134</f>
        <v>0</v>
      </c>
      <c r="AR134" s="21" t="s">
        <v>149</v>
      </c>
      <c r="AT134" s="21" t="s">
        <v>145</v>
      </c>
      <c r="AU134" s="21" t="s">
        <v>118</v>
      </c>
      <c r="AY134" s="21" t="s">
        <v>144</v>
      </c>
      <c r="BE134" s="138">
        <f>IF(U134="základná",P134,0)</f>
        <v>0</v>
      </c>
      <c r="BF134" s="138">
        <f>IF(U134="znížená",P134,0)</f>
        <v>0</v>
      </c>
      <c r="BG134" s="138">
        <f>IF(U134="zákl. prenesená",P134,0)</f>
        <v>0</v>
      </c>
      <c r="BH134" s="138">
        <f>IF(U134="zníž. prenesená",P134,0)</f>
        <v>0</v>
      </c>
      <c r="BI134" s="138">
        <f>IF(U134="nulová",P134,0)</f>
        <v>0</v>
      </c>
      <c r="BJ134" s="21" t="s">
        <v>118</v>
      </c>
      <c r="BK134" s="229">
        <f>ROUND(V134*K134,3)</f>
        <v>0</v>
      </c>
      <c r="BL134" s="21" t="s">
        <v>149</v>
      </c>
      <c r="BM134" s="21" t="s">
        <v>203</v>
      </c>
    </row>
    <row r="135" s="1" customFormat="1" ht="16.5" customHeight="1">
      <c r="B135" s="46"/>
      <c r="C135" s="230" t="s">
        <v>204</v>
      </c>
      <c r="D135" s="230" t="s">
        <v>154</v>
      </c>
      <c r="E135" s="231" t="s">
        <v>205</v>
      </c>
      <c r="F135" s="232" t="s">
        <v>206</v>
      </c>
      <c r="G135" s="232"/>
      <c r="H135" s="232"/>
      <c r="I135" s="232"/>
      <c r="J135" s="233" t="s">
        <v>148</v>
      </c>
      <c r="K135" s="234">
        <v>1</v>
      </c>
      <c r="L135" s="235">
        <v>0</v>
      </c>
      <c r="M135" s="236"/>
      <c r="N135" s="236"/>
      <c r="O135" s="183"/>
      <c r="P135" s="222">
        <f>ROUND(V135*K135,3)</f>
        <v>0</v>
      </c>
      <c r="Q135" s="222"/>
      <c r="R135" s="48"/>
      <c r="T135" s="225" t="s">
        <v>22</v>
      </c>
      <c r="U135" s="56" t="s">
        <v>45</v>
      </c>
      <c r="V135" s="157">
        <f>L135+M135</f>
        <v>0</v>
      </c>
      <c r="W135" s="226">
        <f>ROUND(L135*K135,3)</f>
        <v>0</v>
      </c>
      <c r="X135" s="226">
        <f>ROUND(M135*K135,3)</f>
        <v>0</v>
      </c>
      <c r="Y135" s="47"/>
      <c r="Z135" s="227">
        <f>Y135*K135</f>
        <v>0</v>
      </c>
      <c r="AA135" s="227">
        <v>0.048000000000000001</v>
      </c>
      <c r="AB135" s="227">
        <f>AA135*K135</f>
        <v>0.048000000000000001</v>
      </c>
      <c r="AC135" s="227">
        <v>0</v>
      </c>
      <c r="AD135" s="228">
        <f>AC135*K135</f>
        <v>0</v>
      </c>
      <c r="AR135" s="21" t="s">
        <v>157</v>
      </c>
      <c r="AT135" s="21" t="s">
        <v>154</v>
      </c>
      <c r="AU135" s="21" t="s">
        <v>118</v>
      </c>
      <c r="AY135" s="21" t="s">
        <v>144</v>
      </c>
      <c r="BE135" s="138">
        <f>IF(U135="základná",P135,0)</f>
        <v>0</v>
      </c>
      <c r="BF135" s="138">
        <f>IF(U135="znížená",P135,0)</f>
        <v>0</v>
      </c>
      <c r="BG135" s="138">
        <f>IF(U135="zákl. prenesená",P135,0)</f>
        <v>0</v>
      </c>
      <c r="BH135" s="138">
        <f>IF(U135="zníž. prenesená",P135,0)</f>
        <v>0</v>
      </c>
      <c r="BI135" s="138">
        <f>IF(U135="nulová",P135,0)</f>
        <v>0</v>
      </c>
      <c r="BJ135" s="21" t="s">
        <v>118</v>
      </c>
      <c r="BK135" s="229">
        <f>ROUND(V135*K135,3)</f>
        <v>0</v>
      </c>
      <c r="BL135" s="21" t="s">
        <v>157</v>
      </c>
      <c r="BM135" s="21" t="s">
        <v>207</v>
      </c>
    </row>
    <row r="136" s="1" customFormat="1" ht="16.5" customHeight="1">
      <c r="B136" s="46"/>
      <c r="C136" s="218" t="s">
        <v>208</v>
      </c>
      <c r="D136" s="218" t="s">
        <v>145</v>
      </c>
      <c r="E136" s="219" t="s">
        <v>209</v>
      </c>
      <c r="F136" s="220" t="s">
        <v>210</v>
      </c>
      <c r="G136" s="220"/>
      <c r="H136" s="220"/>
      <c r="I136" s="220"/>
      <c r="J136" s="221" t="s">
        <v>148</v>
      </c>
      <c r="K136" s="222">
        <v>1</v>
      </c>
      <c r="L136" s="223">
        <v>0</v>
      </c>
      <c r="M136" s="223">
        <v>0</v>
      </c>
      <c r="N136" s="224"/>
      <c r="O136" s="224"/>
      <c r="P136" s="222">
        <f>ROUND(V136*K136,3)</f>
        <v>0</v>
      </c>
      <c r="Q136" s="222"/>
      <c r="R136" s="48"/>
      <c r="T136" s="225" t="s">
        <v>22</v>
      </c>
      <c r="U136" s="56" t="s">
        <v>45</v>
      </c>
      <c r="V136" s="157">
        <f>L136+M136</f>
        <v>0</v>
      </c>
      <c r="W136" s="226">
        <f>ROUND(L136*K136,3)</f>
        <v>0</v>
      </c>
      <c r="X136" s="226">
        <f>ROUND(M136*K136,3)</f>
        <v>0</v>
      </c>
      <c r="Y136" s="47"/>
      <c r="Z136" s="227">
        <f>Y136*K136</f>
        <v>0</v>
      </c>
      <c r="AA136" s="227">
        <v>0</v>
      </c>
      <c r="AB136" s="227">
        <f>AA136*K136</f>
        <v>0</v>
      </c>
      <c r="AC136" s="227">
        <v>0</v>
      </c>
      <c r="AD136" s="228">
        <f>AC136*K136</f>
        <v>0</v>
      </c>
      <c r="AR136" s="21" t="s">
        <v>149</v>
      </c>
      <c r="AT136" s="21" t="s">
        <v>145</v>
      </c>
      <c r="AU136" s="21" t="s">
        <v>118</v>
      </c>
      <c r="AY136" s="21" t="s">
        <v>144</v>
      </c>
      <c r="BE136" s="138">
        <f>IF(U136="základná",P136,0)</f>
        <v>0</v>
      </c>
      <c r="BF136" s="138">
        <f>IF(U136="znížená",P136,0)</f>
        <v>0</v>
      </c>
      <c r="BG136" s="138">
        <f>IF(U136="zákl. prenesená",P136,0)</f>
        <v>0</v>
      </c>
      <c r="BH136" s="138">
        <f>IF(U136="zníž. prenesená",P136,0)</f>
        <v>0</v>
      </c>
      <c r="BI136" s="138">
        <f>IF(U136="nulová",P136,0)</f>
        <v>0</v>
      </c>
      <c r="BJ136" s="21" t="s">
        <v>118</v>
      </c>
      <c r="BK136" s="229">
        <f>ROUND(V136*K136,3)</f>
        <v>0</v>
      </c>
      <c r="BL136" s="21" t="s">
        <v>149</v>
      </c>
      <c r="BM136" s="21" t="s">
        <v>211</v>
      </c>
    </row>
    <row r="137" s="1" customFormat="1" ht="16.5" customHeight="1">
      <c r="B137" s="46"/>
      <c r="C137" s="218" t="s">
        <v>212</v>
      </c>
      <c r="D137" s="218" t="s">
        <v>145</v>
      </c>
      <c r="E137" s="219" t="s">
        <v>213</v>
      </c>
      <c r="F137" s="220" t="s">
        <v>214</v>
      </c>
      <c r="G137" s="220"/>
      <c r="H137" s="220"/>
      <c r="I137" s="220"/>
      <c r="J137" s="221" t="s">
        <v>148</v>
      </c>
      <c r="K137" s="222">
        <v>1</v>
      </c>
      <c r="L137" s="223">
        <v>0</v>
      </c>
      <c r="M137" s="223">
        <v>0</v>
      </c>
      <c r="N137" s="224"/>
      <c r="O137" s="224"/>
      <c r="P137" s="222">
        <f>ROUND(V137*K137,3)</f>
        <v>0</v>
      </c>
      <c r="Q137" s="222"/>
      <c r="R137" s="48"/>
      <c r="T137" s="225" t="s">
        <v>22</v>
      </c>
      <c r="U137" s="56" t="s">
        <v>45</v>
      </c>
      <c r="V137" s="157">
        <f>L137+M137</f>
        <v>0</v>
      </c>
      <c r="W137" s="226">
        <f>ROUND(L137*K137,3)</f>
        <v>0</v>
      </c>
      <c r="X137" s="226">
        <f>ROUND(M137*K137,3)</f>
        <v>0</v>
      </c>
      <c r="Y137" s="47"/>
      <c r="Z137" s="227">
        <f>Y137*K137</f>
        <v>0</v>
      </c>
      <c r="AA137" s="227">
        <v>0.0040699999999999998</v>
      </c>
      <c r="AB137" s="227">
        <f>AA137*K137</f>
        <v>0.0040699999999999998</v>
      </c>
      <c r="AC137" s="227">
        <v>0</v>
      </c>
      <c r="AD137" s="228">
        <f>AC137*K137</f>
        <v>0</v>
      </c>
      <c r="AR137" s="21" t="s">
        <v>159</v>
      </c>
      <c r="AT137" s="21" t="s">
        <v>145</v>
      </c>
      <c r="AU137" s="21" t="s">
        <v>118</v>
      </c>
      <c r="AY137" s="21" t="s">
        <v>144</v>
      </c>
      <c r="BE137" s="138">
        <f>IF(U137="základná",P137,0)</f>
        <v>0</v>
      </c>
      <c r="BF137" s="138">
        <f>IF(U137="znížená",P137,0)</f>
        <v>0</v>
      </c>
      <c r="BG137" s="138">
        <f>IF(U137="zákl. prenesená",P137,0)</f>
        <v>0</v>
      </c>
      <c r="BH137" s="138">
        <f>IF(U137="zníž. prenesená",P137,0)</f>
        <v>0</v>
      </c>
      <c r="BI137" s="138">
        <f>IF(U137="nulová",P137,0)</f>
        <v>0</v>
      </c>
      <c r="BJ137" s="21" t="s">
        <v>118</v>
      </c>
      <c r="BK137" s="229">
        <f>ROUND(V137*K137,3)</f>
        <v>0</v>
      </c>
      <c r="BL137" s="21" t="s">
        <v>159</v>
      </c>
      <c r="BM137" s="21" t="s">
        <v>215</v>
      </c>
    </row>
    <row r="138" s="1" customFormat="1" ht="16.5" customHeight="1">
      <c r="B138" s="46"/>
      <c r="C138" s="230" t="s">
        <v>216</v>
      </c>
      <c r="D138" s="230" t="s">
        <v>154</v>
      </c>
      <c r="E138" s="231" t="s">
        <v>217</v>
      </c>
      <c r="F138" s="232" t="s">
        <v>218</v>
      </c>
      <c r="G138" s="232"/>
      <c r="H138" s="232"/>
      <c r="I138" s="232"/>
      <c r="J138" s="233" t="s">
        <v>148</v>
      </c>
      <c r="K138" s="234">
        <v>1</v>
      </c>
      <c r="L138" s="235">
        <v>0</v>
      </c>
      <c r="M138" s="236"/>
      <c r="N138" s="236"/>
      <c r="O138" s="183"/>
      <c r="P138" s="222">
        <f>ROUND(V138*K138,3)</f>
        <v>0</v>
      </c>
      <c r="Q138" s="222"/>
      <c r="R138" s="48"/>
      <c r="T138" s="225" t="s">
        <v>22</v>
      </c>
      <c r="U138" s="56" t="s">
        <v>45</v>
      </c>
      <c r="V138" s="157">
        <f>L138+M138</f>
        <v>0</v>
      </c>
      <c r="W138" s="226">
        <f>ROUND(L138*K138,3)</f>
        <v>0</v>
      </c>
      <c r="X138" s="226">
        <f>ROUND(M138*K138,3)</f>
        <v>0</v>
      </c>
      <c r="Y138" s="47"/>
      <c r="Z138" s="227">
        <f>Y138*K138</f>
        <v>0</v>
      </c>
      <c r="AA138" s="227">
        <v>0.015699999999999999</v>
      </c>
      <c r="AB138" s="227">
        <f>AA138*K138</f>
        <v>0.015699999999999999</v>
      </c>
      <c r="AC138" s="227">
        <v>0</v>
      </c>
      <c r="AD138" s="228">
        <f>AC138*K138</f>
        <v>0</v>
      </c>
      <c r="AR138" s="21" t="s">
        <v>175</v>
      </c>
      <c r="AT138" s="21" t="s">
        <v>154</v>
      </c>
      <c r="AU138" s="21" t="s">
        <v>118</v>
      </c>
      <c r="AY138" s="21" t="s">
        <v>144</v>
      </c>
      <c r="BE138" s="138">
        <f>IF(U138="základná",P138,0)</f>
        <v>0</v>
      </c>
      <c r="BF138" s="138">
        <f>IF(U138="znížená",P138,0)</f>
        <v>0</v>
      </c>
      <c r="BG138" s="138">
        <f>IF(U138="zákl. prenesená",P138,0)</f>
        <v>0</v>
      </c>
      <c r="BH138" s="138">
        <f>IF(U138="zníž. prenesená",P138,0)</f>
        <v>0</v>
      </c>
      <c r="BI138" s="138">
        <f>IF(U138="nulová",P138,0)</f>
        <v>0</v>
      </c>
      <c r="BJ138" s="21" t="s">
        <v>118</v>
      </c>
      <c r="BK138" s="229">
        <f>ROUND(V138*K138,3)</f>
        <v>0</v>
      </c>
      <c r="BL138" s="21" t="s">
        <v>159</v>
      </c>
      <c r="BM138" s="21" t="s">
        <v>219</v>
      </c>
    </row>
    <row r="139" s="1" customFormat="1" ht="16.5" customHeight="1">
      <c r="B139" s="46"/>
      <c r="C139" s="218" t="s">
        <v>220</v>
      </c>
      <c r="D139" s="218" t="s">
        <v>145</v>
      </c>
      <c r="E139" s="219" t="s">
        <v>221</v>
      </c>
      <c r="F139" s="220" t="s">
        <v>222</v>
      </c>
      <c r="G139" s="220"/>
      <c r="H139" s="220"/>
      <c r="I139" s="220"/>
      <c r="J139" s="221" t="s">
        <v>148</v>
      </c>
      <c r="K139" s="222">
        <v>1</v>
      </c>
      <c r="L139" s="223">
        <v>0</v>
      </c>
      <c r="M139" s="223">
        <v>0</v>
      </c>
      <c r="N139" s="224"/>
      <c r="O139" s="224"/>
      <c r="P139" s="222">
        <f>ROUND(V139*K139,3)</f>
        <v>0</v>
      </c>
      <c r="Q139" s="222"/>
      <c r="R139" s="48"/>
      <c r="T139" s="225" t="s">
        <v>22</v>
      </c>
      <c r="U139" s="56" t="s">
        <v>45</v>
      </c>
      <c r="V139" s="157">
        <f>L139+M139</f>
        <v>0</v>
      </c>
      <c r="W139" s="226">
        <f>ROUND(L139*K139,3)</f>
        <v>0</v>
      </c>
      <c r="X139" s="226">
        <f>ROUND(M139*K139,3)</f>
        <v>0</v>
      </c>
      <c r="Y139" s="47"/>
      <c r="Z139" s="227">
        <f>Y139*K139</f>
        <v>0</v>
      </c>
      <c r="AA139" s="227">
        <v>0</v>
      </c>
      <c r="AB139" s="227">
        <f>AA139*K139</f>
        <v>0</v>
      </c>
      <c r="AC139" s="227">
        <v>0</v>
      </c>
      <c r="AD139" s="228">
        <f>AC139*K139</f>
        <v>0</v>
      </c>
      <c r="AR139" s="21" t="s">
        <v>149</v>
      </c>
      <c r="AT139" s="21" t="s">
        <v>145</v>
      </c>
      <c r="AU139" s="21" t="s">
        <v>118</v>
      </c>
      <c r="AY139" s="21" t="s">
        <v>144</v>
      </c>
      <c r="BE139" s="138">
        <f>IF(U139="základná",P139,0)</f>
        <v>0</v>
      </c>
      <c r="BF139" s="138">
        <f>IF(U139="znížená",P139,0)</f>
        <v>0</v>
      </c>
      <c r="BG139" s="138">
        <f>IF(U139="zákl. prenesená",P139,0)</f>
        <v>0</v>
      </c>
      <c r="BH139" s="138">
        <f>IF(U139="zníž. prenesená",P139,0)</f>
        <v>0</v>
      </c>
      <c r="BI139" s="138">
        <f>IF(U139="nulová",P139,0)</f>
        <v>0</v>
      </c>
      <c r="BJ139" s="21" t="s">
        <v>118</v>
      </c>
      <c r="BK139" s="229">
        <f>ROUND(V139*K139,3)</f>
        <v>0</v>
      </c>
      <c r="BL139" s="21" t="s">
        <v>149</v>
      </c>
      <c r="BM139" s="21" t="s">
        <v>223</v>
      </c>
    </row>
    <row r="140" s="1" customFormat="1" ht="25.5" customHeight="1">
      <c r="B140" s="46"/>
      <c r="C140" s="230" t="s">
        <v>11</v>
      </c>
      <c r="D140" s="230" t="s">
        <v>154</v>
      </c>
      <c r="E140" s="231" t="s">
        <v>224</v>
      </c>
      <c r="F140" s="232" t="s">
        <v>225</v>
      </c>
      <c r="G140" s="232"/>
      <c r="H140" s="232"/>
      <c r="I140" s="232"/>
      <c r="J140" s="233" t="s">
        <v>148</v>
      </c>
      <c r="K140" s="234">
        <v>1</v>
      </c>
      <c r="L140" s="235">
        <v>0</v>
      </c>
      <c r="M140" s="236"/>
      <c r="N140" s="236"/>
      <c r="O140" s="183"/>
      <c r="P140" s="222">
        <f>ROUND(V140*K140,3)</f>
        <v>0</v>
      </c>
      <c r="Q140" s="222"/>
      <c r="R140" s="48"/>
      <c r="T140" s="225" t="s">
        <v>22</v>
      </c>
      <c r="U140" s="56" t="s">
        <v>45</v>
      </c>
      <c r="V140" s="157">
        <f>L140+M140</f>
        <v>0</v>
      </c>
      <c r="W140" s="226">
        <f>ROUND(L140*K140,3)</f>
        <v>0</v>
      </c>
      <c r="X140" s="226">
        <f>ROUND(M140*K140,3)</f>
        <v>0</v>
      </c>
      <c r="Y140" s="47"/>
      <c r="Z140" s="227">
        <f>Y140*K140</f>
        <v>0</v>
      </c>
      <c r="AA140" s="227">
        <v>8.0000000000000007E-05</v>
      </c>
      <c r="AB140" s="227">
        <f>AA140*K140</f>
        <v>8.0000000000000007E-05</v>
      </c>
      <c r="AC140" s="227">
        <v>0</v>
      </c>
      <c r="AD140" s="228">
        <f>AC140*K140</f>
        <v>0</v>
      </c>
      <c r="AR140" s="21" t="s">
        <v>157</v>
      </c>
      <c r="AT140" s="21" t="s">
        <v>154</v>
      </c>
      <c r="AU140" s="21" t="s">
        <v>118</v>
      </c>
      <c r="AY140" s="21" t="s">
        <v>144</v>
      </c>
      <c r="BE140" s="138">
        <f>IF(U140="základná",P140,0)</f>
        <v>0</v>
      </c>
      <c r="BF140" s="138">
        <f>IF(U140="znížená",P140,0)</f>
        <v>0</v>
      </c>
      <c r="BG140" s="138">
        <f>IF(U140="zákl. prenesená",P140,0)</f>
        <v>0</v>
      </c>
      <c r="BH140" s="138">
        <f>IF(U140="zníž. prenesená",P140,0)</f>
        <v>0</v>
      </c>
      <c r="BI140" s="138">
        <f>IF(U140="nulová",P140,0)</f>
        <v>0</v>
      </c>
      <c r="BJ140" s="21" t="s">
        <v>118</v>
      </c>
      <c r="BK140" s="229">
        <f>ROUND(V140*K140,3)</f>
        <v>0</v>
      </c>
      <c r="BL140" s="21" t="s">
        <v>157</v>
      </c>
      <c r="BM140" s="21" t="s">
        <v>226</v>
      </c>
    </row>
    <row r="141" s="1" customFormat="1" ht="16.5" customHeight="1">
      <c r="B141" s="46"/>
      <c r="C141" s="218" t="s">
        <v>227</v>
      </c>
      <c r="D141" s="218" t="s">
        <v>145</v>
      </c>
      <c r="E141" s="219" t="s">
        <v>228</v>
      </c>
      <c r="F141" s="220" t="s">
        <v>229</v>
      </c>
      <c r="G141" s="220"/>
      <c r="H141" s="220"/>
      <c r="I141" s="220"/>
      <c r="J141" s="221" t="s">
        <v>148</v>
      </c>
      <c r="K141" s="222">
        <v>1</v>
      </c>
      <c r="L141" s="223">
        <v>0</v>
      </c>
      <c r="M141" s="223">
        <v>0</v>
      </c>
      <c r="N141" s="224"/>
      <c r="O141" s="224"/>
      <c r="P141" s="222">
        <f>ROUND(V141*K141,3)</f>
        <v>0</v>
      </c>
      <c r="Q141" s="222"/>
      <c r="R141" s="48"/>
      <c r="T141" s="225" t="s">
        <v>22</v>
      </c>
      <c r="U141" s="56" t="s">
        <v>45</v>
      </c>
      <c r="V141" s="157">
        <f>L141+M141</f>
        <v>0</v>
      </c>
      <c r="W141" s="226">
        <f>ROUND(L141*K141,3)</f>
        <v>0</v>
      </c>
      <c r="X141" s="226">
        <f>ROUND(M141*K141,3)</f>
        <v>0</v>
      </c>
      <c r="Y141" s="47"/>
      <c r="Z141" s="227">
        <f>Y141*K141</f>
        <v>0</v>
      </c>
      <c r="AA141" s="227">
        <v>0</v>
      </c>
      <c r="AB141" s="227">
        <f>AA141*K141</f>
        <v>0</v>
      </c>
      <c r="AC141" s="227">
        <v>0</v>
      </c>
      <c r="AD141" s="228">
        <f>AC141*K141</f>
        <v>0</v>
      </c>
      <c r="AR141" s="21" t="s">
        <v>149</v>
      </c>
      <c r="AT141" s="21" t="s">
        <v>145</v>
      </c>
      <c r="AU141" s="21" t="s">
        <v>118</v>
      </c>
      <c r="AY141" s="21" t="s">
        <v>144</v>
      </c>
      <c r="BE141" s="138">
        <f>IF(U141="základná",P141,0)</f>
        <v>0</v>
      </c>
      <c r="BF141" s="138">
        <f>IF(U141="znížená",P141,0)</f>
        <v>0</v>
      </c>
      <c r="BG141" s="138">
        <f>IF(U141="zákl. prenesená",P141,0)</f>
        <v>0</v>
      </c>
      <c r="BH141" s="138">
        <f>IF(U141="zníž. prenesená",P141,0)</f>
        <v>0</v>
      </c>
      <c r="BI141" s="138">
        <f>IF(U141="nulová",P141,0)</f>
        <v>0</v>
      </c>
      <c r="BJ141" s="21" t="s">
        <v>118</v>
      </c>
      <c r="BK141" s="229">
        <f>ROUND(V141*K141,3)</f>
        <v>0</v>
      </c>
      <c r="BL141" s="21" t="s">
        <v>149</v>
      </c>
      <c r="BM141" s="21" t="s">
        <v>230</v>
      </c>
    </row>
    <row r="142" s="1" customFormat="1" ht="25.5" customHeight="1">
      <c r="B142" s="46"/>
      <c r="C142" s="230" t="s">
        <v>231</v>
      </c>
      <c r="D142" s="230" t="s">
        <v>154</v>
      </c>
      <c r="E142" s="231" t="s">
        <v>232</v>
      </c>
      <c r="F142" s="232" t="s">
        <v>233</v>
      </c>
      <c r="G142" s="232"/>
      <c r="H142" s="232"/>
      <c r="I142" s="232"/>
      <c r="J142" s="233" t="s">
        <v>148</v>
      </c>
      <c r="K142" s="234">
        <v>1</v>
      </c>
      <c r="L142" s="235">
        <v>0</v>
      </c>
      <c r="M142" s="236"/>
      <c r="N142" s="236"/>
      <c r="O142" s="183"/>
      <c r="P142" s="222">
        <f>ROUND(V142*K142,3)</f>
        <v>0</v>
      </c>
      <c r="Q142" s="222"/>
      <c r="R142" s="48"/>
      <c r="T142" s="225" t="s">
        <v>22</v>
      </c>
      <c r="U142" s="56" t="s">
        <v>45</v>
      </c>
      <c r="V142" s="157">
        <f>L142+M142</f>
        <v>0</v>
      </c>
      <c r="W142" s="226">
        <f>ROUND(L142*K142,3)</f>
        <v>0</v>
      </c>
      <c r="X142" s="226">
        <f>ROUND(M142*K142,3)</f>
        <v>0</v>
      </c>
      <c r="Y142" s="47"/>
      <c r="Z142" s="227">
        <f>Y142*K142</f>
        <v>0</v>
      </c>
      <c r="AA142" s="227">
        <v>0.15159</v>
      </c>
      <c r="AB142" s="227">
        <f>AA142*K142</f>
        <v>0.15159</v>
      </c>
      <c r="AC142" s="227">
        <v>0</v>
      </c>
      <c r="AD142" s="228">
        <f>AC142*K142</f>
        <v>0</v>
      </c>
      <c r="AR142" s="21" t="s">
        <v>157</v>
      </c>
      <c r="AT142" s="21" t="s">
        <v>154</v>
      </c>
      <c r="AU142" s="21" t="s">
        <v>118</v>
      </c>
      <c r="AY142" s="21" t="s">
        <v>144</v>
      </c>
      <c r="BE142" s="138">
        <f>IF(U142="základná",P142,0)</f>
        <v>0</v>
      </c>
      <c r="BF142" s="138">
        <f>IF(U142="znížená",P142,0)</f>
        <v>0</v>
      </c>
      <c r="BG142" s="138">
        <f>IF(U142="zákl. prenesená",P142,0)</f>
        <v>0</v>
      </c>
      <c r="BH142" s="138">
        <f>IF(U142="zníž. prenesená",P142,0)</f>
        <v>0</v>
      </c>
      <c r="BI142" s="138">
        <f>IF(U142="nulová",P142,0)</f>
        <v>0</v>
      </c>
      <c r="BJ142" s="21" t="s">
        <v>118</v>
      </c>
      <c r="BK142" s="229">
        <f>ROUND(V142*K142,3)</f>
        <v>0</v>
      </c>
      <c r="BL142" s="21" t="s">
        <v>157</v>
      </c>
      <c r="BM142" s="21" t="s">
        <v>234</v>
      </c>
    </row>
    <row r="143" s="1" customFormat="1" ht="25.5" customHeight="1">
      <c r="B143" s="46"/>
      <c r="C143" s="218" t="s">
        <v>235</v>
      </c>
      <c r="D143" s="218" t="s">
        <v>145</v>
      </c>
      <c r="E143" s="219" t="s">
        <v>236</v>
      </c>
      <c r="F143" s="220" t="s">
        <v>237</v>
      </c>
      <c r="G143" s="220"/>
      <c r="H143" s="220"/>
      <c r="I143" s="220"/>
      <c r="J143" s="221" t="s">
        <v>148</v>
      </c>
      <c r="K143" s="222">
        <v>2</v>
      </c>
      <c r="L143" s="223">
        <v>0</v>
      </c>
      <c r="M143" s="223">
        <v>0</v>
      </c>
      <c r="N143" s="224"/>
      <c r="O143" s="224"/>
      <c r="P143" s="222">
        <f>ROUND(V143*K143,3)</f>
        <v>0</v>
      </c>
      <c r="Q143" s="222"/>
      <c r="R143" s="48"/>
      <c r="T143" s="225" t="s">
        <v>22</v>
      </c>
      <c r="U143" s="56" t="s">
        <v>45</v>
      </c>
      <c r="V143" s="157">
        <f>L143+M143</f>
        <v>0</v>
      </c>
      <c r="W143" s="226">
        <f>ROUND(L143*K143,3)</f>
        <v>0</v>
      </c>
      <c r="X143" s="226">
        <f>ROUND(M143*K143,3)</f>
        <v>0</v>
      </c>
      <c r="Y143" s="47"/>
      <c r="Z143" s="227">
        <f>Y143*K143</f>
        <v>0</v>
      </c>
      <c r="AA143" s="227">
        <v>0</v>
      </c>
      <c r="AB143" s="227">
        <f>AA143*K143</f>
        <v>0</v>
      </c>
      <c r="AC143" s="227">
        <v>0</v>
      </c>
      <c r="AD143" s="228">
        <f>AC143*K143</f>
        <v>0</v>
      </c>
      <c r="AR143" s="21" t="s">
        <v>149</v>
      </c>
      <c r="AT143" s="21" t="s">
        <v>145</v>
      </c>
      <c r="AU143" s="21" t="s">
        <v>118</v>
      </c>
      <c r="AY143" s="21" t="s">
        <v>144</v>
      </c>
      <c r="BE143" s="138">
        <f>IF(U143="základná",P143,0)</f>
        <v>0</v>
      </c>
      <c r="BF143" s="138">
        <f>IF(U143="znížená",P143,0)</f>
        <v>0</v>
      </c>
      <c r="BG143" s="138">
        <f>IF(U143="zákl. prenesená",P143,0)</f>
        <v>0</v>
      </c>
      <c r="BH143" s="138">
        <f>IF(U143="zníž. prenesená",P143,0)</f>
        <v>0</v>
      </c>
      <c r="BI143" s="138">
        <f>IF(U143="nulová",P143,0)</f>
        <v>0</v>
      </c>
      <c r="BJ143" s="21" t="s">
        <v>118</v>
      </c>
      <c r="BK143" s="229">
        <f>ROUND(V143*K143,3)</f>
        <v>0</v>
      </c>
      <c r="BL143" s="21" t="s">
        <v>149</v>
      </c>
      <c r="BM143" s="21" t="s">
        <v>238</v>
      </c>
    </row>
    <row r="144" s="1" customFormat="1" ht="25.5" customHeight="1">
      <c r="B144" s="46"/>
      <c r="C144" s="218" t="s">
        <v>239</v>
      </c>
      <c r="D144" s="218" t="s">
        <v>145</v>
      </c>
      <c r="E144" s="219" t="s">
        <v>240</v>
      </c>
      <c r="F144" s="220" t="s">
        <v>241</v>
      </c>
      <c r="G144" s="220"/>
      <c r="H144" s="220"/>
      <c r="I144" s="220"/>
      <c r="J144" s="221" t="s">
        <v>148</v>
      </c>
      <c r="K144" s="222">
        <v>2</v>
      </c>
      <c r="L144" s="223">
        <v>0</v>
      </c>
      <c r="M144" s="223">
        <v>0</v>
      </c>
      <c r="N144" s="224"/>
      <c r="O144" s="224"/>
      <c r="P144" s="222">
        <f>ROUND(V144*K144,3)</f>
        <v>0</v>
      </c>
      <c r="Q144" s="222"/>
      <c r="R144" s="48"/>
      <c r="T144" s="225" t="s">
        <v>22</v>
      </c>
      <c r="U144" s="56" t="s">
        <v>45</v>
      </c>
      <c r="V144" s="157">
        <f>L144+M144</f>
        <v>0</v>
      </c>
      <c r="W144" s="226">
        <f>ROUND(L144*K144,3)</f>
        <v>0</v>
      </c>
      <c r="X144" s="226">
        <f>ROUND(M144*K144,3)</f>
        <v>0</v>
      </c>
      <c r="Y144" s="47"/>
      <c r="Z144" s="227">
        <f>Y144*K144</f>
        <v>0</v>
      </c>
      <c r="AA144" s="227">
        <v>0</v>
      </c>
      <c r="AB144" s="227">
        <f>AA144*K144</f>
        <v>0</v>
      </c>
      <c r="AC144" s="227">
        <v>0</v>
      </c>
      <c r="AD144" s="228">
        <f>AC144*K144</f>
        <v>0</v>
      </c>
      <c r="AR144" s="21" t="s">
        <v>149</v>
      </c>
      <c r="AT144" s="21" t="s">
        <v>145</v>
      </c>
      <c r="AU144" s="21" t="s">
        <v>118</v>
      </c>
      <c r="AY144" s="21" t="s">
        <v>144</v>
      </c>
      <c r="BE144" s="138">
        <f>IF(U144="základná",P144,0)</f>
        <v>0</v>
      </c>
      <c r="BF144" s="138">
        <f>IF(U144="znížená",P144,0)</f>
        <v>0</v>
      </c>
      <c r="BG144" s="138">
        <f>IF(U144="zákl. prenesená",P144,0)</f>
        <v>0</v>
      </c>
      <c r="BH144" s="138">
        <f>IF(U144="zníž. prenesená",P144,0)</f>
        <v>0</v>
      </c>
      <c r="BI144" s="138">
        <f>IF(U144="nulová",P144,0)</f>
        <v>0</v>
      </c>
      <c r="BJ144" s="21" t="s">
        <v>118</v>
      </c>
      <c r="BK144" s="229">
        <f>ROUND(V144*K144,3)</f>
        <v>0</v>
      </c>
      <c r="BL144" s="21" t="s">
        <v>149</v>
      </c>
      <c r="BM144" s="21" t="s">
        <v>242</v>
      </c>
    </row>
    <row r="145" s="1" customFormat="1" ht="16.5" customHeight="1">
      <c r="B145" s="46"/>
      <c r="C145" s="230" t="s">
        <v>243</v>
      </c>
      <c r="D145" s="230" t="s">
        <v>154</v>
      </c>
      <c r="E145" s="231" t="s">
        <v>244</v>
      </c>
      <c r="F145" s="232" t="s">
        <v>245</v>
      </c>
      <c r="G145" s="232"/>
      <c r="H145" s="232"/>
      <c r="I145" s="232"/>
      <c r="J145" s="233" t="s">
        <v>148</v>
      </c>
      <c r="K145" s="234">
        <v>2</v>
      </c>
      <c r="L145" s="235">
        <v>0</v>
      </c>
      <c r="M145" s="236"/>
      <c r="N145" s="236"/>
      <c r="O145" s="183"/>
      <c r="P145" s="222">
        <f>ROUND(V145*K145,3)</f>
        <v>0</v>
      </c>
      <c r="Q145" s="222"/>
      <c r="R145" s="48"/>
      <c r="T145" s="225" t="s">
        <v>22</v>
      </c>
      <c r="U145" s="56" t="s">
        <v>45</v>
      </c>
      <c r="V145" s="157">
        <f>L145+M145</f>
        <v>0</v>
      </c>
      <c r="W145" s="226">
        <f>ROUND(L145*K145,3)</f>
        <v>0</v>
      </c>
      <c r="X145" s="226">
        <f>ROUND(M145*K145,3)</f>
        <v>0</v>
      </c>
      <c r="Y145" s="47"/>
      <c r="Z145" s="227">
        <f>Y145*K145</f>
        <v>0</v>
      </c>
      <c r="AA145" s="227">
        <v>2.0000000000000002E-05</v>
      </c>
      <c r="AB145" s="227">
        <f>AA145*K145</f>
        <v>4.0000000000000003E-05</v>
      </c>
      <c r="AC145" s="227">
        <v>0</v>
      </c>
      <c r="AD145" s="228">
        <f>AC145*K145</f>
        <v>0</v>
      </c>
      <c r="AR145" s="21" t="s">
        <v>157</v>
      </c>
      <c r="AT145" s="21" t="s">
        <v>154</v>
      </c>
      <c r="AU145" s="21" t="s">
        <v>118</v>
      </c>
      <c r="AY145" s="21" t="s">
        <v>144</v>
      </c>
      <c r="BE145" s="138">
        <f>IF(U145="základná",P145,0)</f>
        <v>0</v>
      </c>
      <c r="BF145" s="138">
        <f>IF(U145="znížená",P145,0)</f>
        <v>0</v>
      </c>
      <c r="BG145" s="138">
        <f>IF(U145="zákl. prenesená",P145,0)</f>
        <v>0</v>
      </c>
      <c r="BH145" s="138">
        <f>IF(U145="zníž. prenesená",P145,0)</f>
        <v>0</v>
      </c>
      <c r="BI145" s="138">
        <f>IF(U145="nulová",P145,0)</f>
        <v>0</v>
      </c>
      <c r="BJ145" s="21" t="s">
        <v>118</v>
      </c>
      <c r="BK145" s="229">
        <f>ROUND(V145*K145,3)</f>
        <v>0</v>
      </c>
      <c r="BL145" s="21" t="s">
        <v>157</v>
      </c>
      <c r="BM145" s="21" t="s">
        <v>246</v>
      </c>
    </row>
    <row r="146" s="1" customFormat="1" ht="25.5" customHeight="1">
      <c r="B146" s="46"/>
      <c r="C146" s="218" t="s">
        <v>247</v>
      </c>
      <c r="D146" s="218" t="s">
        <v>145</v>
      </c>
      <c r="E146" s="219" t="s">
        <v>248</v>
      </c>
      <c r="F146" s="220" t="s">
        <v>249</v>
      </c>
      <c r="G146" s="220"/>
      <c r="H146" s="220"/>
      <c r="I146" s="220"/>
      <c r="J146" s="221" t="s">
        <v>148</v>
      </c>
      <c r="K146" s="222">
        <v>1</v>
      </c>
      <c r="L146" s="223">
        <v>0</v>
      </c>
      <c r="M146" s="223">
        <v>0</v>
      </c>
      <c r="N146" s="224"/>
      <c r="O146" s="224"/>
      <c r="P146" s="222">
        <f>ROUND(V146*K146,3)</f>
        <v>0</v>
      </c>
      <c r="Q146" s="222"/>
      <c r="R146" s="48"/>
      <c r="T146" s="225" t="s">
        <v>22</v>
      </c>
      <c r="U146" s="56" t="s">
        <v>45</v>
      </c>
      <c r="V146" s="157">
        <f>L146+M146</f>
        <v>0</v>
      </c>
      <c r="W146" s="226">
        <f>ROUND(L146*K146,3)</f>
        <v>0</v>
      </c>
      <c r="X146" s="226">
        <f>ROUND(M146*K146,3)</f>
        <v>0</v>
      </c>
      <c r="Y146" s="47"/>
      <c r="Z146" s="227">
        <f>Y146*K146</f>
        <v>0</v>
      </c>
      <c r="AA146" s="227">
        <v>0</v>
      </c>
      <c r="AB146" s="227">
        <f>AA146*K146</f>
        <v>0</v>
      </c>
      <c r="AC146" s="227">
        <v>0</v>
      </c>
      <c r="AD146" s="228">
        <f>AC146*K146</f>
        <v>0</v>
      </c>
      <c r="AR146" s="21" t="s">
        <v>149</v>
      </c>
      <c r="AT146" s="21" t="s">
        <v>145</v>
      </c>
      <c r="AU146" s="21" t="s">
        <v>118</v>
      </c>
      <c r="AY146" s="21" t="s">
        <v>144</v>
      </c>
      <c r="BE146" s="138">
        <f>IF(U146="základná",P146,0)</f>
        <v>0</v>
      </c>
      <c r="BF146" s="138">
        <f>IF(U146="znížená",P146,0)</f>
        <v>0</v>
      </c>
      <c r="BG146" s="138">
        <f>IF(U146="zákl. prenesená",P146,0)</f>
        <v>0</v>
      </c>
      <c r="BH146" s="138">
        <f>IF(U146="zníž. prenesená",P146,0)</f>
        <v>0</v>
      </c>
      <c r="BI146" s="138">
        <f>IF(U146="nulová",P146,0)</f>
        <v>0</v>
      </c>
      <c r="BJ146" s="21" t="s">
        <v>118</v>
      </c>
      <c r="BK146" s="229">
        <f>ROUND(V146*K146,3)</f>
        <v>0</v>
      </c>
      <c r="BL146" s="21" t="s">
        <v>149</v>
      </c>
      <c r="BM146" s="21" t="s">
        <v>250</v>
      </c>
    </row>
    <row r="147" s="1" customFormat="1" ht="16.5" customHeight="1">
      <c r="B147" s="46"/>
      <c r="C147" s="230" t="s">
        <v>251</v>
      </c>
      <c r="D147" s="230" t="s">
        <v>154</v>
      </c>
      <c r="E147" s="231" t="s">
        <v>252</v>
      </c>
      <c r="F147" s="232" t="s">
        <v>253</v>
      </c>
      <c r="G147" s="232"/>
      <c r="H147" s="232"/>
      <c r="I147" s="232"/>
      <c r="J147" s="233" t="s">
        <v>148</v>
      </c>
      <c r="K147" s="234">
        <v>1</v>
      </c>
      <c r="L147" s="235">
        <v>0</v>
      </c>
      <c r="M147" s="236"/>
      <c r="N147" s="236"/>
      <c r="O147" s="183"/>
      <c r="P147" s="222">
        <f>ROUND(V147*K147,3)</f>
        <v>0</v>
      </c>
      <c r="Q147" s="222"/>
      <c r="R147" s="48"/>
      <c r="T147" s="225" t="s">
        <v>22</v>
      </c>
      <c r="U147" s="56" t="s">
        <v>45</v>
      </c>
      <c r="V147" s="157">
        <f>L147+M147</f>
        <v>0</v>
      </c>
      <c r="W147" s="226">
        <f>ROUND(L147*K147,3)</f>
        <v>0</v>
      </c>
      <c r="X147" s="226">
        <f>ROUND(M147*K147,3)</f>
        <v>0</v>
      </c>
      <c r="Y147" s="47"/>
      <c r="Z147" s="227">
        <f>Y147*K147</f>
        <v>0</v>
      </c>
      <c r="AA147" s="227">
        <v>0.0070000000000000001</v>
      </c>
      <c r="AB147" s="227">
        <f>AA147*K147</f>
        <v>0.0070000000000000001</v>
      </c>
      <c r="AC147" s="227">
        <v>0</v>
      </c>
      <c r="AD147" s="228">
        <f>AC147*K147</f>
        <v>0</v>
      </c>
      <c r="AR147" s="21" t="s">
        <v>157</v>
      </c>
      <c r="AT147" s="21" t="s">
        <v>154</v>
      </c>
      <c r="AU147" s="21" t="s">
        <v>118</v>
      </c>
      <c r="AY147" s="21" t="s">
        <v>144</v>
      </c>
      <c r="BE147" s="138">
        <f>IF(U147="základná",P147,0)</f>
        <v>0</v>
      </c>
      <c r="BF147" s="138">
        <f>IF(U147="znížená",P147,0)</f>
        <v>0</v>
      </c>
      <c r="BG147" s="138">
        <f>IF(U147="zákl. prenesená",P147,0)</f>
        <v>0</v>
      </c>
      <c r="BH147" s="138">
        <f>IF(U147="zníž. prenesená",P147,0)</f>
        <v>0</v>
      </c>
      <c r="BI147" s="138">
        <f>IF(U147="nulová",P147,0)</f>
        <v>0</v>
      </c>
      <c r="BJ147" s="21" t="s">
        <v>118</v>
      </c>
      <c r="BK147" s="229">
        <f>ROUND(V147*K147,3)</f>
        <v>0</v>
      </c>
      <c r="BL147" s="21" t="s">
        <v>157</v>
      </c>
      <c r="BM147" s="21" t="s">
        <v>254</v>
      </c>
    </row>
    <row r="148" s="1" customFormat="1" ht="25.5" customHeight="1">
      <c r="B148" s="46"/>
      <c r="C148" s="218" t="s">
        <v>255</v>
      </c>
      <c r="D148" s="218" t="s">
        <v>145</v>
      </c>
      <c r="E148" s="219" t="s">
        <v>256</v>
      </c>
      <c r="F148" s="220" t="s">
        <v>257</v>
      </c>
      <c r="G148" s="220"/>
      <c r="H148" s="220"/>
      <c r="I148" s="220"/>
      <c r="J148" s="221" t="s">
        <v>148</v>
      </c>
      <c r="K148" s="222">
        <v>1</v>
      </c>
      <c r="L148" s="223">
        <v>0</v>
      </c>
      <c r="M148" s="223">
        <v>0</v>
      </c>
      <c r="N148" s="224"/>
      <c r="O148" s="224"/>
      <c r="P148" s="222">
        <f>ROUND(V148*K148,3)</f>
        <v>0</v>
      </c>
      <c r="Q148" s="222"/>
      <c r="R148" s="48"/>
      <c r="T148" s="225" t="s">
        <v>22</v>
      </c>
      <c r="U148" s="56" t="s">
        <v>45</v>
      </c>
      <c r="V148" s="157">
        <f>L148+M148</f>
        <v>0</v>
      </c>
      <c r="W148" s="226">
        <f>ROUND(L148*K148,3)</f>
        <v>0</v>
      </c>
      <c r="X148" s="226">
        <f>ROUND(M148*K148,3)</f>
        <v>0</v>
      </c>
      <c r="Y148" s="47"/>
      <c r="Z148" s="227">
        <f>Y148*K148</f>
        <v>0</v>
      </c>
      <c r="AA148" s="227">
        <v>0</v>
      </c>
      <c r="AB148" s="227">
        <f>AA148*K148</f>
        <v>0</v>
      </c>
      <c r="AC148" s="227">
        <v>0</v>
      </c>
      <c r="AD148" s="228">
        <f>AC148*K148</f>
        <v>0</v>
      </c>
      <c r="AR148" s="21" t="s">
        <v>149</v>
      </c>
      <c r="AT148" s="21" t="s">
        <v>145</v>
      </c>
      <c r="AU148" s="21" t="s">
        <v>118</v>
      </c>
      <c r="AY148" s="21" t="s">
        <v>144</v>
      </c>
      <c r="BE148" s="138">
        <f>IF(U148="základná",P148,0)</f>
        <v>0</v>
      </c>
      <c r="BF148" s="138">
        <f>IF(U148="znížená",P148,0)</f>
        <v>0</v>
      </c>
      <c r="BG148" s="138">
        <f>IF(U148="zákl. prenesená",P148,0)</f>
        <v>0</v>
      </c>
      <c r="BH148" s="138">
        <f>IF(U148="zníž. prenesená",P148,0)</f>
        <v>0</v>
      </c>
      <c r="BI148" s="138">
        <f>IF(U148="nulová",P148,0)</f>
        <v>0</v>
      </c>
      <c r="BJ148" s="21" t="s">
        <v>118</v>
      </c>
      <c r="BK148" s="229">
        <f>ROUND(V148*K148,3)</f>
        <v>0</v>
      </c>
      <c r="BL148" s="21" t="s">
        <v>149</v>
      </c>
      <c r="BM148" s="21" t="s">
        <v>258</v>
      </c>
    </row>
    <row r="149" s="1" customFormat="1" ht="25.5" customHeight="1">
      <c r="B149" s="46"/>
      <c r="C149" s="230" t="s">
        <v>259</v>
      </c>
      <c r="D149" s="230" t="s">
        <v>154</v>
      </c>
      <c r="E149" s="231" t="s">
        <v>260</v>
      </c>
      <c r="F149" s="232" t="s">
        <v>261</v>
      </c>
      <c r="G149" s="232"/>
      <c r="H149" s="232"/>
      <c r="I149" s="232"/>
      <c r="J149" s="233" t="s">
        <v>148</v>
      </c>
      <c r="K149" s="234">
        <v>1</v>
      </c>
      <c r="L149" s="235">
        <v>0</v>
      </c>
      <c r="M149" s="236"/>
      <c r="N149" s="236"/>
      <c r="O149" s="183"/>
      <c r="P149" s="222">
        <f>ROUND(V149*K149,3)</f>
        <v>0</v>
      </c>
      <c r="Q149" s="222"/>
      <c r="R149" s="48"/>
      <c r="T149" s="225" t="s">
        <v>22</v>
      </c>
      <c r="U149" s="56" t="s">
        <v>45</v>
      </c>
      <c r="V149" s="157">
        <f>L149+M149</f>
        <v>0</v>
      </c>
      <c r="W149" s="226">
        <f>ROUND(L149*K149,3)</f>
        <v>0</v>
      </c>
      <c r="X149" s="226">
        <f>ROUND(M149*K149,3)</f>
        <v>0</v>
      </c>
      <c r="Y149" s="47"/>
      <c r="Z149" s="227">
        <f>Y149*K149</f>
        <v>0</v>
      </c>
      <c r="AA149" s="227">
        <v>0.00233</v>
      </c>
      <c r="AB149" s="227">
        <f>AA149*K149</f>
        <v>0.00233</v>
      </c>
      <c r="AC149" s="227">
        <v>0</v>
      </c>
      <c r="AD149" s="228">
        <f>AC149*K149</f>
        <v>0</v>
      </c>
      <c r="AR149" s="21" t="s">
        <v>157</v>
      </c>
      <c r="AT149" s="21" t="s">
        <v>154</v>
      </c>
      <c r="AU149" s="21" t="s">
        <v>118</v>
      </c>
      <c r="AY149" s="21" t="s">
        <v>144</v>
      </c>
      <c r="BE149" s="138">
        <f>IF(U149="základná",P149,0)</f>
        <v>0</v>
      </c>
      <c r="BF149" s="138">
        <f>IF(U149="znížená",P149,0)</f>
        <v>0</v>
      </c>
      <c r="BG149" s="138">
        <f>IF(U149="zákl. prenesená",P149,0)</f>
        <v>0</v>
      </c>
      <c r="BH149" s="138">
        <f>IF(U149="zníž. prenesená",P149,0)</f>
        <v>0</v>
      </c>
      <c r="BI149" s="138">
        <f>IF(U149="nulová",P149,0)</f>
        <v>0</v>
      </c>
      <c r="BJ149" s="21" t="s">
        <v>118</v>
      </c>
      <c r="BK149" s="229">
        <f>ROUND(V149*K149,3)</f>
        <v>0</v>
      </c>
      <c r="BL149" s="21" t="s">
        <v>157</v>
      </c>
      <c r="BM149" s="21" t="s">
        <v>262</v>
      </c>
    </row>
    <row r="150" s="1" customFormat="1" ht="16.5" customHeight="1">
      <c r="B150" s="46"/>
      <c r="C150" s="230" t="s">
        <v>263</v>
      </c>
      <c r="D150" s="230" t="s">
        <v>154</v>
      </c>
      <c r="E150" s="231" t="s">
        <v>264</v>
      </c>
      <c r="F150" s="232" t="s">
        <v>265</v>
      </c>
      <c r="G150" s="232"/>
      <c r="H150" s="232"/>
      <c r="I150" s="232"/>
      <c r="J150" s="233" t="s">
        <v>148</v>
      </c>
      <c r="K150" s="234">
        <v>2</v>
      </c>
      <c r="L150" s="235">
        <v>0</v>
      </c>
      <c r="M150" s="236"/>
      <c r="N150" s="236"/>
      <c r="O150" s="183"/>
      <c r="P150" s="222">
        <f>ROUND(V150*K150,3)</f>
        <v>0</v>
      </c>
      <c r="Q150" s="222"/>
      <c r="R150" s="48"/>
      <c r="T150" s="225" t="s">
        <v>22</v>
      </c>
      <c r="U150" s="56" t="s">
        <v>45</v>
      </c>
      <c r="V150" s="157">
        <f>L150+M150</f>
        <v>0</v>
      </c>
      <c r="W150" s="226">
        <f>ROUND(L150*K150,3)</f>
        <v>0</v>
      </c>
      <c r="X150" s="226">
        <f>ROUND(M150*K150,3)</f>
        <v>0</v>
      </c>
      <c r="Y150" s="47"/>
      <c r="Z150" s="227">
        <f>Y150*K150</f>
        <v>0</v>
      </c>
      <c r="AA150" s="227">
        <v>0.00038000000000000002</v>
      </c>
      <c r="AB150" s="227">
        <f>AA150*K150</f>
        <v>0.00076000000000000004</v>
      </c>
      <c r="AC150" s="227">
        <v>0</v>
      </c>
      <c r="AD150" s="228">
        <f>AC150*K150</f>
        <v>0</v>
      </c>
      <c r="AR150" s="21" t="s">
        <v>186</v>
      </c>
      <c r="AT150" s="21" t="s">
        <v>154</v>
      </c>
      <c r="AU150" s="21" t="s">
        <v>118</v>
      </c>
      <c r="AY150" s="21" t="s">
        <v>144</v>
      </c>
      <c r="BE150" s="138">
        <f>IF(U150="základná",P150,0)</f>
        <v>0</v>
      </c>
      <c r="BF150" s="138">
        <f>IF(U150="znížená",P150,0)</f>
        <v>0</v>
      </c>
      <c r="BG150" s="138">
        <f>IF(U150="zákl. prenesená",P150,0)</f>
        <v>0</v>
      </c>
      <c r="BH150" s="138">
        <f>IF(U150="zníž. prenesená",P150,0)</f>
        <v>0</v>
      </c>
      <c r="BI150" s="138">
        <f>IF(U150="nulová",P150,0)</f>
        <v>0</v>
      </c>
      <c r="BJ150" s="21" t="s">
        <v>118</v>
      </c>
      <c r="BK150" s="229">
        <f>ROUND(V150*K150,3)</f>
        <v>0</v>
      </c>
      <c r="BL150" s="21" t="s">
        <v>149</v>
      </c>
      <c r="BM150" s="21" t="s">
        <v>266</v>
      </c>
    </row>
    <row r="151" s="1" customFormat="1" ht="38.25" customHeight="1">
      <c r="B151" s="46"/>
      <c r="C151" s="230" t="s">
        <v>267</v>
      </c>
      <c r="D151" s="230" t="s">
        <v>154</v>
      </c>
      <c r="E151" s="231" t="s">
        <v>268</v>
      </c>
      <c r="F151" s="232" t="s">
        <v>269</v>
      </c>
      <c r="G151" s="232"/>
      <c r="H151" s="232"/>
      <c r="I151" s="232"/>
      <c r="J151" s="233" t="s">
        <v>270</v>
      </c>
      <c r="K151" s="234">
        <v>2</v>
      </c>
      <c r="L151" s="235">
        <v>0</v>
      </c>
      <c r="M151" s="236"/>
      <c r="N151" s="236"/>
      <c r="O151" s="183"/>
      <c r="P151" s="222">
        <f>ROUND(V151*K151,3)</f>
        <v>0</v>
      </c>
      <c r="Q151" s="222"/>
      <c r="R151" s="48"/>
      <c r="T151" s="225" t="s">
        <v>22</v>
      </c>
      <c r="U151" s="56" t="s">
        <v>45</v>
      </c>
      <c r="V151" s="157">
        <f>L151+M151</f>
        <v>0</v>
      </c>
      <c r="W151" s="226">
        <f>ROUND(L151*K151,3)</f>
        <v>0</v>
      </c>
      <c r="X151" s="226">
        <f>ROUND(M151*K151,3)</f>
        <v>0</v>
      </c>
      <c r="Y151" s="47"/>
      <c r="Z151" s="227">
        <f>Y151*K151</f>
        <v>0</v>
      </c>
      <c r="AA151" s="227">
        <v>0.001</v>
      </c>
      <c r="AB151" s="227">
        <f>AA151*K151</f>
        <v>0.002</v>
      </c>
      <c r="AC151" s="227">
        <v>0</v>
      </c>
      <c r="AD151" s="228">
        <f>AC151*K151</f>
        <v>0</v>
      </c>
      <c r="AR151" s="21" t="s">
        <v>186</v>
      </c>
      <c r="AT151" s="21" t="s">
        <v>154</v>
      </c>
      <c r="AU151" s="21" t="s">
        <v>118</v>
      </c>
      <c r="AY151" s="21" t="s">
        <v>144</v>
      </c>
      <c r="BE151" s="138">
        <f>IF(U151="základná",P151,0)</f>
        <v>0</v>
      </c>
      <c r="BF151" s="138">
        <f>IF(U151="znížená",P151,0)</f>
        <v>0</v>
      </c>
      <c r="BG151" s="138">
        <f>IF(U151="zákl. prenesená",P151,0)</f>
        <v>0</v>
      </c>
      <c r="BH151" s="138">
        <f>IF(U151="zníž. prenesená",P151,0)</f>
        <v>0</v>
      </c>
      <c r="BI151" s="138">
        <f>IF(U151="nulová",P151,0)</f>
        <v>0</v>
      </c>
      <c r="BJ151" s="21" t="s">
        <v>118</v>
      </c>
      <c r="BK151" s="229">
        <f>ROUND(V151*K151,3)</f>
        <v>0</v>
      </c>
      <c r="BL151" s="21" t="s">
        <v>149</v>
      </c>
      <c r="BM151" s="21" t="s">
        <v>271</v>
      </c>
    </row>
    <row r="152" s="1" customFormat="1" ht="16.5" customHeight="1">
      <c r="B152" s="46"/>
      <c r="C152" s="218" t="s">
        <v>272</v>
      </c>
      <c r="D152" s="218" t="s">
        <v>145</v>
      </c>
      <c r="E152" s="219" t="s">
        <v>273</v>
      </c>
      <c r="F152" s="220" t="s">
        <v>274</v>
      </c>
      <c r="G152" s="220"/>
      <c r="H152" s="220"/>
      <c r="I152" s="220"/>
      <c r="J152" s="221" t="s">
        <v>148</v>
      </c>
      <c r="K152" s="222">
        <v>3</v>
      </c>
      <c r="L152" s="223">
        <v>0</v>
      </c>
      <c r="M152" s="223">
        <v>0</v>
      </c>
      <c r="N152" s="224"/>
      <c r="O152" s="224"/>
      <c r="P152" s="222">
        <f>ROUND(V152*K152,3)</f>
        <v>0</v>
      </c>
      <c r="Q152" s="222"/>
      <c r="R152" s="48"/>
      <c r="T152" s="225" t="s">
        <v>22</v>
      </c>
      <c r="U152" s="56" t="s">
        <v>45</v>
      </c>
      <c r="V152" s="157">
        <f>L152+M152</f>
        <v>0</v>
      </c>
      <c r="W152" s="226">
        <f>ROUND(L152*K152,3)</f>
        <v>0</v>
      </c>
      <c r="X152" s="226">
        <f>ROUND(M152*K152,3)</f>
        <v>0</v>
      </c>
      <c r="Y152" s="47"/>
      <c r="Z152" s="227">
        <f>Y152*K152</f>
        <v>0</v>
      </c>
      <c r="AA152" s="227">
        <v>0</v>
      </c>
      <c r="AB152" s="227">
        <f>AA152*K152</f>
        <v>0</v>
      </c>
      <c r="AC152" s="227">
        <v>0</v>
      </c>
      <c r="AD152" s="228">
        <f>AC152*K152</f>
        <v>0</v>
      </c>
      <c r="AR152" s="21" t="s">
        <v>149</v>
      </c>
      <c r="AT152" s="21" t="s">
        <v>145</v>
      </c>
      <c r="AU152" s="21" t="s">
        <v>118</v>
      </c>
      <c r="AY152" s="21" t="s">
        <v>144</v>
      </c>
      <c r="BE152" s="138">
        <f>IF(U152="základná",P152,0)</f>
        <v>0</v>
      </c>
      <c r="BF152" s="138">
        <f>IF(U152="znížená",P152,0)</f>
        <v>0</v>
      </c>
      <c r="BG152" s="138">
        <f>IF(U152="zákl. prenesená",P152,0)</f>
        <v>0</v>
      </c>
      <c r="BH152" s="138">
        <f>IF(U152="zníž. prenesená",P152,0)</f>
        <v>0</v>
      </c>
      <c r="BI152" s="138">
        <f>IF(U152="nulová",P152,0)</f>
        <v>0</v>
      </c>
      <c r="BJ152" s="21" t="s">
        <v>118</v>
      </c>
      <c r="BK152" s="229">
        <f>ROUND(V152*K152,3)</f>
        <v>0</v>
      </c>
      <c r="BL152" s="21" t="s">
        <v>149</v>
      </c>
      <c r="BM152" s="21" t="s">
        <v>275</v>
      </c>
    </row>
    <row r="153" s="1" customFormat="1" ht="16.5" customHeight="1">
      <c r="B153" s="46"/>
      <c r="C153" s="230" t="s">
        <v>276</v>
      </c>
      <c r="D153" s="230" t="s">
        <v>154</v>
      </c>
      <c r="E153" s="231" t="s">
        <v>277</v>
      </c>
      <c r="F153" s="232" t="s">
        <v>278</v>
      </c>
      <c r="G153" s="232"/>
      <c r="H153" s="232"/>
      <c r="I153" s="232"/>
      <c r="J153" s="233" t="s">
        <v>148</v>
      </c>
      <c r="K153" s="234">
        <v>1</v>
      </c>
      <c r="L153" s="235">
        <v>0</v>
      </c>
      <c r="M153" s="236"/>
      <c r="N153" s="236"/>
      <c r="O153" s="183"/>
      <c r="P153" s="222">
        <f>ROUND(V153*K153,3)</f>
        <v>0</v>
      </c>
      <c r="Q153" s="222"/>
      <c r="R153" s="48"/>
      <c r="T153" s="225" t="s">
        <v>22</v>
      </c>
      <c r="U153" s="56" t="s">
        <v>45</v>
      </c>
      <c r="V153" s="157">
        <f>L153+M153</f>
        <v>0</v>
      </c>
      <c r="W153" s="226">
        <f>ROUND(L153*K153,3)</f>
        <v>0</v>
      </c>
      <c r="X153" s="226">
        <f>ROUND(M153*K153,3)</f>
        <v>0</v>
      </c>
      <c r="Y153" s="47"/>
      <c r="Z153" s="227">
        <f>Y153*K153</f>
        <v>0</v>
      </c>
      <c r="AA153" s="227">
        <v>0.00019000000000000001</v>
      </c>
      <c r="AB153" s="227">
        <f>AA153*K153</f>
        <v>0.00019000000000000001</v>
      </c>
      <c r="AC153" s="227">
        <v>0</v>
      </c>
      <c r="AD153" s="228">
        <f>AC153*K153</f>
        <v>0</v>
      </c>
      <c r="AR153" s="21" t="s">
        <v>157</v>
      </c>
      <c r="AT153" s="21" t="s">
        <v>154</v>
      </c>
      <c r="AU153" s="21" t="s">
        <v>118</v>
      </c>
      <c r="AY153" s="21" t="s">
        <v>144</v>
      </c>
      <c r="BE153" s="138">
        <f>IF(U153="základná",P153,0)</f>
        <v>0</v>
      </c>
      <c r="BF153" s="138">
        <f>IF(U153="znížená",P153,0)</f>
        <v>0</v>
      </c>
      <c r="BG153" s="138">
        <f>IF(U153="zákl. prenesená",P153,0)</f>
        <v>0</v>
      </c>
      <c r="BH153" s="138">
        <f>IF(U153="zníž. prenesená",P153,0)</f>
        <v>0</v>
      </c>
      <c r="BI153" s="138">
        <f>IF(U153="nulová",P153,0)</f>
        <v>0</v>
      </c>
      <c r="BJ153" s="21" t="s">
        <v>118</v>
      </c>
      <c r="BK153" s="229">
        <f>ROUND(V153*K153,3)</f>
        <v>0</v>
      </c>
      <c r="BL153" s="21" t="s">
        <v>157</v>
      </c>
      <c r="BM153" s="21" t="s">
        <v>279</v>
      </c>
    </row>
    <row r="154" s="1" customFormat="1" ht="16.5" customHeight="1">
      <c r="B154" s="46"/>
      <c r="C154" s="230" t="s">
        <v>280</v>
      </c>
      <c r="D154" s="230" t="s">
        <v>154</v>
      </c>
      <c r="E154" s="231" t="s">
        <v>281</v>
      </c>
      <c r="F154" s="232" t="s">
        <v>282</v>
      </c>
      <c r="G154" s="232"/>
      <c r="H154" s="232"/>
      <c r="I154" s="232"/>
      <c r="J154" s="233" t="s">
        <v>148</v>
      </c>
      <c r="K154" s="234">
        <v>2</v>
      </c>
      <c r="L154" s="235">
        <v>0</v>
      </c>
      <c r="M154" s="236"/>
      <c r="N154" s="236"/>
      <c r="O154" s="183"/>
      <c r="P154" s="222">
        <f>ROUND(V154*K154,3)</f>
        <v>0</v>
      </c>
      <c r="Q154" s="222"/>
      <c r="R154" s="48"/>
      <c r="T154" s="225" t="s">
        <v>22</v>
      </c>
      <c r="U154" s="56" t="s">
        <v>45</v>
      </c>
      <c r="V154" s="157">
        <f>L154+M154</f>
        <v>0</v>
      </c>
      <c r="W154" s="226">
        <f>ROUND(L154*K154,3)</f>
        <v>0</v>
      </c>
      <c r="X154" s="226">
        <f>ROUND(M154*K154,3)</f>
        <v>0</v>
      </c>
      <c r="Y154" s="47"/>
      <c r="Z154" s="227">
        <f>Y154*K154</f>
        <v>0</v>
      </c>
      <c r="AA154" s="227">
        <v>0.00038000000000000002</v>
      </c>
      <c r="AB154" s="227">
        <f>AA154*K154</f>
        <v>0.00076000000000000004</v>
      </c>
      <c r="AC154" s="227">
        <v>0</v>
      </c>
      <c r="AD154" s="228">
        <f>AC154*K154</f>
        <v>0</v>
      </c>
      <c r="AR154" s="21" t="s">
        <v>157</v>
      </c>
      <c r="AT154" s="21" t="s">
        <v>154</v>
      </c>
      <c r="AU154" s="21" t="s">
        <v>118</v>
      </c>
      <c r="AY154" s="21" t="s">
        <v>144</v>
      </c>
      <c r="BE154" s="138">
        <f>IF(U154="základná",P154,0)</f>
        <v>0</v>
      </c>
      <c r="BF154" s="138">
        <f>IF(U154="znížená",P154,0)</f>
        <v>0</v>
      </c>
      <c r="BG154" s="138">
        <f>IF(U154="zákl. prenesená",P154,0)</f>
        <v>0</v>
      </c>
      <c r="BH154" s="138">
        <f>IF(U154="zníž. prenesená",P154,0)</f>
        <v>0</v>
      </c>
      <c r="BI154" s="138">
        <f>IF(U154="nulová",P154,0)</f>
        <v>0</v>
      </c>
      <c r="BJ154" s="21" t="s">
        <v>118</v>
      </c>
      <c r="BK154" s="229">
        <f>ROUND(V154*K154,3)</f>
        <v>0</v>
      </c>
      <c r="BL154" s="21" t="s">
        <v>157</v>
      </c>
      <c r="BM154" s="21" t="s">
        <v>283</v>
      </c>
    </row>
    <row r="155" s="1" customFormat="1" ht="25.5" customHeight="1">
      <c r="B155" s="46"/>
      <c r="C155" s="218" t="s">
        <v>284</v>
      </c>
      <c r="D155" s="218" t="s">
        <v>145</v>
      </c>
      <c r="E155" s="219" t="s">
        <v>285</v>
      </c>
      <c r="F155" s="220" t="s">
        <v>286</v>
      </c>
      <c r="G155" s="220"/>
      <c r="H155" s="220"/>
      <c r="I155" s="220"/>
      <c r="J155" s="221" t="s">
        <v>287</v>
      </c>
      <c r="K155" s="222">
        <v>65</v>
      </c>
      <c r="L155" s="223">
        <v>0</v>
      </c>
      <c r="M155" s="223">
        <v>0</v>
      </c>
      <c r="N155" s="224"/>
      <c r="O155" s="224"/>
      <c r="P155" s="222">
        <f>ROUND(V155*K155,3)</f>
        <v>0</v>
      </c>
      <c r="Q155" s="222"/>
      <c r="R155" s="48"/>
      <c r="T155" s="225" t="s">
        <v>22</v>
      </c>
      <c r="U155" s="56" t="s">
        <v>45</v>
      </c>
      <c r="V155" s="157">
        <f>L155+M155</f>
        <v>0</v>
      </c>
      <c r="W155" s="226">
        <f>ROUND(L155*K155,3)</f>
        <v>0</v>
      </c>
      <c r="X155" s="226">
        <f>ROUND(M155*K155,3)</f>
        <v>0</v>
      </c>
      <c r="Y155" s="47"/>
      <c r="Z155" s="227">
        <f>Y155*K155</f>
        <v>0</v>
      </c>
      <c r="AA155" s="227">
        <v>0</v>
      </c>
      <c r="AB155" s="227">
        <f>AA155*K155</f>
        <v>0</v>
      </c>
      <c r="AC155" s="227">
        <v>0</v>
      </c>
      <c r="AD155" s="228">
        <f>AC155*K155</f>
        <v>0</v>
      </c>
      <c r="AR155" s="21" t="s">
        <v>149</v>
      </c>
      <c r="AT155" s="21" t="s">
        <v>145</v>
      </c>
      <c r="AU155" s="21" t="s">
        <v>118</v>
      </c>
      <c r="AY155" s="21" t="s">
        <v>144</v>
      </c>
      <c r="BE155" s="138">
        <f>IF(U155="základná",P155,0)</f>
        <v>0</v>
      </c>
      <c r="BF155" s="138">
        <f>IF(U155="znížená",P155,0)</f>
        <v>0</v>
      </c>
      <c r="BG155" s="138">
        <f>IF(U155="zákl. prenesená",P155,0)</f>
        <v>0</v>
      </c>
      <c r="BH155" s="138">
        <f>IF(U155="zníž. prenesená",P155,0)</f>
        <v>0</v>
      </c>
      <c r="BI155" s="138">
        <f>IF(U155="nulová",P155,0)</f>
        <v>0</v>
      </c>
      <c r="BJ155" s="21" t="s">
        <v>118</v>
      </c>
      <c r="BK155" s="229">
        <f>ROUND(V155*K155,3)</f>
        <v>0</v>
      </c>
      <c r="BL155" s="21" t="s">
        <v>149</v>
      </c>
      <c r="BM155" s="21" t="s">
        <v>288</v>
      </c>
    </row>
    <row r="156" s="1" customFormat="1" ht="25.5" customHeight="1">
      <c r="B156" s="46"/>
      <c r="C156" s="230" t="s">
        <v>289</v>
      </c>
      <c r="D156" s="230" t="s">
        <v>154</v>
      </c>
      <c r="E156" s="231" t="s">
        <v>290</v>
      </c>
      <c r="F156" s="232" t="s">
        <v>291</v>
      </c>
      <c r="G156" s="232"/>
      <c r="H156" s="232"/>
      <c r="I156" s="232"/>
      <c r="J156" s="233" t="s">
        <v>287</v>
      </c>
      <c r="K156" s="234">
        <v>65</v>
      </c>
      <c r="L156" s="235">
        <v>0</v>
      </c>
      <c r="M156" s="236"/>
      <c r="N156" s="236"/>
      <c r="O156" s="183"/>
      <c r="P156" s="222">
        <f>ROUND(V156*K156,3)</f>
        <v>0</v>
      </c>
      <c r="Q156" s="222"/>
      <c r="R156" s="48"/>
      <c r="T156" s="225" t="s">
        <v>22</v>
      </c>
      <c r="U156" s="56" t="s">
        <v>45</v>
      </c>
      <c r="V156" s="157">
        <f>L156+M156</f>
        <v>0</v>
      </c>
      <c r="W156" s="226">
        <f>ROUND(L156*K156,3)</f>
        <v>0</v>
      </c>
      <c r="X156" s="226">
        <f>ROUND(M156*K156,3)</f>
        <v>0</v>
      </c>
      <c r="Y156" s="47"/>
      <c r="Z156" s="227">
        <f>Y156*K156</f>
        <v>0</v>
      </c>
      <c r="AA156" s="227">
        <v>0.00013999999999999999</v>
      </c>
      <c r="AB156" s="227">
        <f>AA156*K156</f>
        <v>0.0090999999999999987</v>
      </c>
      <c r="AC156" s="227">
        <v>0</v>
      </c>
      <c r="AD156" s="228">
        <f>AC156*K156</f>
        <v>0</v>
      </c>
      <c r="AR156" s="21" t="s">
        <v>157</v>
      </c>
      <c r="AT156" s="21" t="s">
        <v>154</v>
      </c>
      <c r="AU156" s="21" t="s">
        <v>118</v>
      </c>
      <c r="AY156" s="21" t="s">
        <v>144</v>
      </c>
      <c r="BE156" s="138">
        <f>IF(U156="základná",P156,0)</f>
        <v>0</v>
      </c>
      <c r="BF156" s="138">
        <f>IF(U156="znížená",P156,0)</f>
        <v>0</v>
      </c>
      <c r="BG156" s="138">
        <f>IF(U156="zákl. prenesená",P156,0)</f>
        <v>0</v>
      </c>
      <c r="BH156" s="138">
        <f>IF(U156="zníž. prenesená",P156,0)</f>
        <v>0</v>
      </c>
      <c r="BI156" s="138">
        <f>IF(U156="nulová",P156,0)</f>
        <v>0</v>
      </c>
      <c r="BJ156" s="21" t="s">
        <v>118</v>
      </c>
      <c r="BK156" s="229">
        <f>ROUND(V156*K156,3)</f>
        <v>0</v>
      </c>
      <c r="BL156" s="21" t="s">
        <v>157</v>
      </c>
      <c r="BM156" s="21" t="s">
        <v>292</v>
      </c>
    </row>
    <row r="157" s="1" customFormat="1" ht="25.5" customHeight="1">
      <c r="B157" s="46"/>
      <c r="C157" s="218" t="s">
        <v>293</v>
      </c>
      <c r="D157" s="218" t="s">
        <v>145</v>
      </c>
      <c r="E157" s="219" t="s">
        <v>294</v>
      </c>
      <c r="F157" s="220" t="s">
        <v>295</v>
      </c>
      <c r="G157" s="220"/>
      <c r="H157" s="220"/>
      <c r="I157" s="220"/>
      <c r="J157" s="221" t="s">
        <v>287</v>
      </c>
      <c r="K157" s="222">
        <v>12</v>
      </c>
      <c r="L157" s="223">
        <v>0</v>
      </c>
      <c r="M157" s="223">
        <v>0</v>
      </c>
      <c r="N157" s="224"/>
      <c r="O157" s="224"/>
      <c r="P157" s="222">
        <f>ROUND(V157*K157,3)</f>
        <v>0</v>
      </c>
      <c r="Q157" s="222"/>
      <c r="R157" s="48"/>
      <c r="T157" s="225" t="s">
        <v>22</v>
      </c>
      <c r="U157" s="56" t="s">
        <v>45</v>
      </c>
      <c r="V157" s="157">
        <f>L157+M157</f>
        <v>0</v>
      </c>
      <c r="W157" s="226">
        <f>ROUND(L157*K157,3)</f>
        <v>0</v>
      </c>
      <c r="X157" s="226">
        <f>ROUND(M157*K157,3)</f>
        <v>0</v>
      </c>
      <c r="Y157" s="47"/>
      <c r="Z157" s="227">
        <f>Y157*K157</f>
        <v>0</v>
      </c>
      <c r="AA157" s="227">
        <v>0</v>
      </c>
      <c r="AB157" s="227">
        <f>AA157*K157</f>
        <v>0</v>
      </c>
      <c r="AC157" s="227">
        <v>0</v>
      </c>
      <c r="AD157" s="228">
        <f>AC157*K157</f>
        <v>0</v>
      </c>
      <c r="AR157" s="21" t="s">
        <v>149</v>
      </c>
      <c r="AT157" s="21" t="s">
        <v>145</v>
      </c>
      <c r="AU157" s="21" t="s">
        <v>118</v>
      </c>
      <c r="AY157" s="21" t="s">
        <v>144</v>
      </c>
      <c r="BE157" s="138">
        <f>IF(U157="základná",P157,0)</f>
        <v>0</v>
      </c>
      <c r="BF157" s="138">
        <f>IF(U157="znížená",P157,0)</f>
        <v>0</v>
      </c>
      <c r="BG157" s="138">
        <f>IF(U157="zákl. prenesená",P157,0)</f>
        <v>0</v>
      </c>
      <c r="BH157" s="138">
        <f>IF(U157="zníž. prenesená",P157,0)</f>
        <v>0</v>
      </c>
      <c r="BI157" s="138">
        <f>IF(U157="nulová",P157,0)</f>
        <v>0</v>
      </c>
      <c r="BJ157" s="21" t="s">
        <v>118</v>
      </c>
      <c r="BK157" s="229">
        <f>ROUND(V157*K157,3)</f>
        <v>0</v>
      </c>
      <c r="BL157" s="21" t="s">
        <v>149</v>
      </c>
      <c r="BM157" s="21" t="s">
        <v>296</v>
      </c>
    </row>
    <row r="158" s="1" customFormat="1" ht="16.5" customHeight="1">
      <c r="B158" s="46"/>
      <c r="C158" s="230" t="s">
        <v>297</v>
      </c>
      <c r="D158" s="230" t="s">
        <v>154</v>
      </c>
      <c r="E158" s="231" t="s">
        <v>298</v>
      </c>
      <c r="F158" s="232" t="s">
        <v>299</v>
      </c>
      <c r="G158" s="232"/>
      <c r="H158" s="232"/>
      <c r="I158" s="232"/>
      <c r="J158" s="233" t="s">
        <v>287</v>
      </c>
      <c r="K158" s="234">
        <v>12</v>
      </c>
      <c r="L158" s="235">
        <v>0</v>
      </c>
      <c r="M158" s="236"/>
      <c r="N158" s="236"/>
      <c r="O158" s="183"/>
      <c r="P158" s="222">
        <f>ROUND(V158*K158,3)</f>
        <v>0</v>
      </c>
      <c r="Q158" s="222"/>
      <c r="R158" s="48"/>
      <c r="T158" s="225" t="s">
        <v>22</v>
      </c>
      <c r="U158" s="56" t="s">
        <v>45</v>
      </c>
      <c r="V158" s="157">
        <f>L158+M158</f>
        <v>0</v>
      </c>
      <c r="W158" s="226">
        <f>ROUND(L158*K158,3)</f>
        <v>0</v>
      </c>
      <c r="X158" s="226">
        <f>ROUND(M158*K158,3)</f>
        <v>0</v>
      </c>
      <c r="Y158" s="47"/>
      <c r="Z158" s="227">
        <f>Y158*K158</f>
        <v>0</v>
      </c>
      <c r="AA158" s="227">
        <v>0.00042000000000000002</v>
      </c>
      <c r="AB158" s="227">
        <f>AA158*K158</f>
        <v>0.0050400000000000002</v>
      </c>
      <c r="AC158" s="227">
        <v>0</v>
      </c>
      <c r="AD158" s="228">
        <f>AC158*K158</f>
        <v>0</v>
      </c>
      <c r="AR158" s="21" t="s">
        <v>157</v>
      </c>
      <c r="AT158" s="21" t="s">
        <v>154</v>
      </c>
      <c r="AU158" s="21" t="s">
        <v>118</v>
      </c>
      <c r="AY158" s="21" t="s">
        <v>144</v>
      </c>
      <c r="BE158" s="138">
        <f>IF(U158="základná",P158,0)</f>
        <v>0</v>
      </c>
      <c r="BF158" s="138">
        <f>IF(U158="znížená",P158,0)</f>
        <v>0</v>
      </c>
      <c r="BG158" s="138">
        <f>IF(U158="zákl. prenesená",P158,0)</f>
        <v>0</v>
      </c>
      <c r="BH158" s="138">
        <f>IF(U158="zníž. prenesená",P158,0)</f>
        <v>0</v>
      </c>
      <c r="BI158" s="138">
        <f>IF(U158="nulová",P158,0)</f>
        <v>0</v>
      </c>
      <c r="BJ158" s="21" t="s">
        <v>118</v>
      </c>
      <c r="BK158" s="229">
        <f>ROUND(V158*K158,3)</f>
        <v>0</v>
      </c>
      <c r="BL158" s="21" t="s">
        <v>157</v>
      </c>
      <c r="BM158" s="21" t="s">
        <v>300</v>
      </c>
    </row>
    <row r="159" s="1" customFormat="1" ht="25.5" customHeight="1">
      <c r="B159" s="46"/>
      <c r="C159" s="218" t="s">
        <v>301</v>
      </c>
      <c r="D159" s="218" t="s">
        <v>145</v>
      </c>
      <c r="E159" s="219" t="s">
        <v>302</v>
      </c>
      <c r="F159" s="220" t="s">
        <v>303</v>
      </c>
      <c r="G159" s="220"/>
      <c r="H159" s="220"/>
      <c r="I159" s="220"/>
      <c r="J159" s="221" t="s">
        <v>148</v>
      </c>
      <c r="K159" s="222">
        <v>4</v>
      </c>
      <c r="L159" s="223">
        <v>0</v>
      </c>
      <c r="M159" s="223">
        <v>0</v>
      </c>
      <c r="N159" s="224"/>
      <c r="O159" s="224"/>
      <c r="P159" s="222">
        <f>ROUND(V159*K159,3)</f>
        <v>0</v>
      </c>
      <c r="Q159" s="222"/>
      <c r="R159" s="48"/>
      <c r="T159" s="225" t="s">
        <v>22</v>
      </c>
      <c r="U159" s="56" t="s">
        <v>45</v>
      </c>
      <c r="V159" s="157">
        <f>L159+M159</f>
        <v>0</v>
      </c>
      <c r="W159" s="226">
        <f>ROUND(L159*K159,3)</f>
        <v>0</v>
      </c>
      <c r="X159" s="226">
        <f>ROUND(M159*K159,3)</f>
        <v>0</v>
      </c>
      <c r="Y159" s="47"/>
      <c r="Z159" s="227">
        <f>Y159*K159</f>
        <v>0</v>
      </c>
      <c r="AA159" s="227">
        <v>0</v>
      </c>
      <c r="AB159" s="227">
        <f>AA159*K159</f>
        <v>0</v>
      </c>
      <c r="AC159" s="227">
        <v>0</v>
      </c>
      <c r="AD159" s="228">
        <f>AC159*K159</f>
        <v>0</v>
      </c>
      <c r="AR159" s="21" t="s">
        <v>149</v>
      </c>
      <c r="AT159" s="21" t="s">
        <v>145</v>
      </c>
      <c r="AU159" s="21" t="s">
        <v>118</v>
      </c>
      <c r="AY159" s="21" t="s">
        <v>144</v>
      </c>
      <c r="BE159" s="138">
        <f>IF(U159="základná",P159,0)</f>
        <v>0</v>
      </c>
      <c r="BF159" s="138">
        <f>IF(U159="znížená",P159,0)</f>
        <v>0</v>
      </c>
      <c r="BG159" s="138">
        <f>IF(U159="zákl. prenesená",P159,0)</f>
        <v>0</v>
      </c>
      <c r="BH159" s="138">
        <f>IF(U159="zníž. prenesená",P159,0)</f>
        <v>0</v>
      </c>
      <c r="BI159" s="138">
        <f>IF(U159="nulová",P159,0)</f>
        <v>0</v>
      </c>
      <c r="BJ159" s="21" t="s">
        <v>118</v>
      </c>
      <c r="BK159" s="229">
        <f>ROUND(V159*K159,3)</f>
        <v>0</v>
      </c>
      <c r="BL159" s="21" t="s">
        <v>149</v>
      </c>
      <c r="BM159" s="21" t="s">
        <v>304</v>
      </c>
    </row>
    <row r="160" s="1" customFormat="1" ht="25.5" customHeight="1">
      <c r="B160" s="46"/>
      <c r="C160" s="230" t="s">
        <v>305</v>
      </c>
      <c r="D160" s="230" t="s">
        <v>154</v>
      </c>
      <c r="E160" s="231" t="s">
        <v>306</v>
      </c>
      <c r="F160" s="232" t="s">
        <v>307</v>
      </c>
      <c r="G160" s="232"/>
      <c r="H160" s="232"/>
      <c r="I160" s="232"/>
      <c r="J160" s="233" t="s">
        <v>148</v>
      </c>
      <c r="K160" s="234">
        <v>4</v>
      </c>
      <c r="L160" s="235">
        <v>0</v>
      </c>
      <c r="M160" s="236"/>
      <c r="N160" s="236"/>
      <c r="O160" s="183"/>
      <c r="P160" s="222">
        <f>ROUND(V160*K160,3)</f>
        <v>0</v>
      </c>
      <c r="Q160" s="222"/>
      <c r="R160" s="48"/>
      <c r="T160" s="225" t="s">
        <v>22</v>
      </c>
      <c r="U160" s="56" t="s">
        <v>45</v>
      </c>
      <c r="V160" s="157">
        <f>L160+M160</f>
        <v>0</v>
      </c>
      <c r="W160" s="226">
        <f>ROUND(L160*K160,3)</f>
        <v>0</v>
      </c>
      <c r="X160" s="226">
        <f>ROUND(M160*K160,3)</f>
        <v>0</v>
      </c>
      <c r="Y160" s="47"/>
      <c r="Z160" s="227">
        <f>Y160*K160</f>
        <v>0</v>
      </c>
      <c r="AA160" s="227">
        <v>0.001</v>
      </c>
      <c r="AB160" s="227">
        <f>AA160*K160</f>
        <v>0.0040000000000000001</v>
      </c>
      <c r="AC160" s="227">
        <v>0</v>
      </c>
      <c r="AD160" s="228">
        <f>AC160*K160</f>
        <v>0</v>
      </c>
      <c r="AR160" s="21" t="s">
        <v>157</v>
      </c>
      <c r="AT160" s="21" t="s">
        <v>154</v>
      </c>
      <c r="AU160" s="21" t="s">
        <v>118</v>
      </c>
      <c r="AY160" s="21" t="s">
        <v>144</v>
      </c>
      <c r="BE160" s="138">
        <f>IF(U160="základná",P160,0)</f>
        <v>0</v>
      </c>
      <c r="BF160" s="138">
        <f>IF(U160="znížená",P160,0)</f>
        <v>0</v>
      </c>
      <c r="BG160" s="138">
        <f>IF(U160="zákl. prenesená",P160,0)</f>
        <v>0</v>
      </c>
      <c r="BH160" s="138">
        <f>IF(U160="zníž. prenesená",P160,0)</f>
        <v>0</v>
      </c>
      <c r="BI160" s="138">
        <f>IF(U160="nulová",P160,0)</f>
        <v>0</v>
      </c>
      <c r="BJ160" s="21" t="s">
        <v>118</v>
      </c>
      <c r="BK160" s="229">
        <f>ROUND(V160*K160,3)</f>
        <v>0</v>
      </c>
      <c r="BL160" s="21" t="s">
        <v>157</v>
      </c>
      <c r="BM160" s="21" t="s">
        <v>308</v>
      </c>
    </row>
    <row r="161" s="1" customFormat="1" ht="25.5" customHeight="1">
      <c r="B161" s="46"/>
      <c r="C161" s="230" t="s">
        <v>309</v>
      </c>
      <c r="D161" s="230" t="s">
        <v>154</v>
      </c>
      <c r="E161" s="231" t="s">
        <v>310</v>
      </c>
      <c r="F161" s="232" t="s">
        <v>311</v>
      </c>
      <c r="G161" s="232"/>
      <c r="H161" s="232"/>
      <c r="I161" s="232"/>
      <c r="J161" s="233" t="s">
        <v>148</v>
      </c>
      <c r="K161" s="234">
        <v>4</v>
      </c>
      <c r="L161" s="235">
        <v>0</v>
      </c>
      <c r="M161" s="236"/>
      <c r="N161" s="236"/>
      <c r="O161" s="183"/>
      <c r="P161" s="222">
        <f>ROUND(V161*K161,3)</f>
        <v>0</v>
      </c>
      <c r="Q161" s="222"/>
      <c r="R161" s="48"/>
      <c r="T161" s="225" t="s">
        <v>22</v>
      </c>
      <c r="U161" s="56" t="s">
        <v>45</v>
      </c>
      <c r="V161" s="157">
        <f>L161+M161</f>
        <v>0</v>
      </c>
      <c r="W161" s="226">
        <f>ROUND(L161*K161,3)</f>
        <v>0</v>
      </c>
      <c r="X161" s="226">
        <f>ROUND(M161*K161,3)</f>
        <v>0</v>
      </c>
      <c r="Y161" s="47"/>
      <c r="Z161" s="227">
        <f>Y161*K161</f>
        <v>0</v>
      </c>
      <c r="AA161" s="227">
        <v>0.00042000000000000002</v>
      </c>
      <c r="AB161" s="227">
        <f>AA161*K161</f>
        <v>0.0016800000000000001</v>
      </c>
      <c r="AC161" s="227">
        <v>0</v>
      </c>
      <c r="AD161" s="228">
        <f>AC161*K161</f>
        <v>0</v>
      </c>
      <c r="AR161" s="21" t="s">
        <v>157</v>
      </c>
      <c r="AT161" s="21" t="s">
        <v>154</v>
      </c>
      <c r="AU161" s="21" t="s">
        <v>118</v>
      </c>
      <c r="AY161" s="21" t="s">
        <v>144</v>
      </c>
      <c r="BE161" s="138">
        <f>IF(U161="základná",P161,0)</f>
        <v>0</v>
      </c>
      <c r="BF161" s="138">
        <f>IF(U161="znížená",P161,0)</f>
        <v>0</v>
      </c>
      <c r="BG161" s="138">
        <f>IF(U161="zákl. prenesená",P161,0)</f>
        <v>0</v>
      </c>
      <c r="BH161" s="138">
        <f>IF(U161="zníž. prenesená",P161,0)</f>
        <v>0</v>
      </c>
      <c r="BI161" s="138">
        <f>IF(U161="nulová",P161,0)</f>
        <v>0</v>
      </c>
      <c r="BJ161" s="21" t="s">
        <v>118</v>
      </c>
      <c r="BK161" s="229">
        <f>ROUND(V161*K161,3)</f>
        <v>0</v>
      </c>
      <c r="BL161" s="21" t="s">
        <v>157</v>
      </c>
      <c r="BM161" s="21" t="s">
        <v>312</v>
      </c>
    </row>
    <row r="162" s="1" customFormat="1" ht="25.5" customHeight="1">
      <c r="B162" s="46"/>
      <c r="C162" s="230" t="s">
        <v>313</v>
      </c>
      <c r="D162" s="230" t="s">
        <v>154</v>
      </c>
      <c r="E162" s="231" t="s">
        <v>314</v>
      </c>
      <c r="F162" s="232" t="s">
        <v>315</v>
      </c>
      <c r="G162" s="232"/>
      <c r="H162" s="232"/>
      <c r="I162" s="232"/>
      <c r="J162" s="233" t="s">
        <v>148</v>
      </c>
      <c r="K162" s="234">
        <v>4</v>
      </c>
      <c r="L162" s="235">
        <v>0</v>
      </c>
      <c r="M162" s="236"/>
      <c r="N162" s="236"/>
      <c r="O162" s="183"/>
      <c r="P162" s="222">
        <f>ROUND(V162*K162,3)</f>
        <v>0</v>
      </c>
      <c r="Q162" s="222"/>
      <c r="R162" s="48"/>
      <c r="T162" s="225" t="s">
        <v>22</v>
      </c>
      <c r="U162" s="56" t="s">
        <v>45</v>
      </c>
      <c r="V162" s="157">
        <f>L162+M162</f>
        <v>0</v>
      </c>
      <c r="W162" s="226">
        <f>ROUND(L162*K162,3)</f>
        <v>0</v>
      </c>
      <c r="X162" s="226">
        <f>ROUND(M162*K162,3)</f>
        <v>0</v>
      </c>
      <c r="Y162" s="47"/>
      <c r="Z162" s="227">
        <f>Y162*K162</f>
        <v>0</v>
      </c>
      <c r="AA162" s="227">
        <v>0.00027</v>
      </c>
      <c r="AB162" s="227">
        <f>AA162*K162</f>
        <v>0.00108</v>
      </c>
      <c r="AC162" s="227">
        <v>0</v>
      </c>
      <c r="AD162" s="228">
        <f>AC162*K162</f>
        <v>0</v>
      </c>
      <c r="AR162" s="21" t="s">
        <v>157</v>
      </c>
      <c r="AT162" s="21" t="s">
        <v>154</v>
      </c>
      <c r="AU162" s="21" t="s">
        <v>118</v>
      </c>
      <c r="AY162" s="21" t="s">
        <v>144</v>
      </c>
      <c r="BE162" s="138">
        <f>IF(U162="základná",P162,0)</f>
        <v>0</v>
      </c>
      <c r="BF162" s="138">
        <f>IF(U162="znížená",P162,0)</f>
        <v>0</v>
      </c>
      <c r="BG162" s="138">
        <f>IF(U162="zákl. prenesená",P162,0)</f>
        <v>0</v>
      </c>
      <c r="BH162" s="138">
        <f>IF(U162="zníž. prenesená",P162,0)</f>
        <v>0</v>
      </c>
      <c r="BI162" s="138">
        <f>IF(U162="nulová",P162,0)</f>
        <v>0</v>
      </c>
      <c r="BJ162" s="21" t="s">
        <v>118</v>
      </c>
      <c r="BK162" s="229">
        <f>ROUND(V162*K162,3)</f>
        <v>0</v>
      </c>
      <c r="BL162" s="21" t="s">
        <v>157</v>
      </c>
      <c r="BM162" s="21" t="s">
        <v>316</v>
      </c>
    </row>
    <row r="163" s="1" customFormat="1" ht="25.5" customHeight="1">
      <c r="B163" s="46"/>
      <c r="C163" s="218" t="s">
        <v>317</v>
      </c>
      <c r="D163" s="218" t="s">
        <v>145</v>
      </c>
      <c r="E163" s="219" t="s">
        <v>318</v>
      </c>
      <c r="F163" s="220" t="s">
        <v>319</v>
      </c>
      <c r="G163" s="220"/>
      <c r="H163" s="220"/>
      <c r="I163" s="220"/>
      <c r="J163" s="221" t="s">
        <v>287</v>
      </c>
      <c r="K163" s="222">
        <v>60</v>
      </c>
      <c r="L163" s="223">
        <v>0</v>
      </c>
      <c r="M163" s="223">
        <v>0</v>
      </c>
      <c r="N163" s="224"/>
      <c r="O163" s="224"/>
      <c r="P163" s="222">
        <f>ROUND(V163*K163,3)</f>
        <v>0</v>
      </c>
      <c r="Q163" s="222"/>
      <c r="R163" s="48"/>
      <c r="T163" s="225" t="s">
        <v>22</v>
      </c>
      <c r="U163" s="56" t="s">
        <v>45</v>
      </c>
      <c r="V163" s="157">
        <f>L163+M163</f>
        <v>0</v>
      </c>
      <c r="W163" s="226">
        <f>ROUND(L163*K163,3)</f>
        <v>0</v>
      </c>
      <c r="X163" s="226">
        <f>ROUND(M163*K163,3)</f>
        <v>0</v>
      </c>
      <c r="Y163" s="47"/>
      <c r="Z163" s="227">
        <f>Y163*K163</f>
        <v>0</v>
      </c>
      <c r="AA163" s="227">
        <v>0</v>
      </c>
      <c r="AB163" s="227">
        <f>AA163*K163</f>
        <v>0</v>
      </c>
      <c r="AC163" s="227">
        <v>0</v>
      </c>
      <c r="AD163" s="228">
        <f>AC163*K163</f>
        <v>0</v>
      </c>
      <c r="AR163" s="21" t="s">
        <v>149</v>
      </c>
      <c r="AT163" s="21" t="s">
        <v>145</v>
      </c>
      <c r="AU163" s="21" t="s">
        <v>118</v>
      </c>
      <c r="AY163" s="21" t="s">
        <v>144</v>
      </c>
      <c r="BE163" s="138">
        <f>IF(U163="základná",P163,0)</f>
        <v>0</v>
      </c>
      <c r="BF163" s="138">
        <f>IF(U163="znížená",P163,0)</f>
        <v>0</v>
      </c>
      <c r="BG163" s="138">
        <f>IF(U163="zákl. prenesená",P163,0)</f>
        <v>0</v>
      </c>
      <c r="BH163" s="138">
        <f>IF(U163="zníž. prenesená",P163,0)</f>
        <v>0</v>
      </c>
      <c r="BI163" s="138">
        <f>IF(U163="nulová",P163,0)</f>
        <v>0</v>
      </c>
      <c r="BJ163" s="21" t="s">
        <v>118</v>
      </c>
      <c r="BK163" s="229">
        <f>ROUND(V163*K163,3)</f>
        <v>0</v>
      </c>
      <c r="BL163" s="21" t="s">
        <v>149</v>
      </c>
      <c r="BM163" s="21" t="s">
        <v>320</v>
      </c>
    </row>
    <row r="164" s="1" customFormat="1" ht="25.5" customHeight="1">
      <c r="B164" s="46"/>
      <c r="C164" s="230" t="s">
        <v>321</v>
      </c>
      <c r="D164" s="230" t="s">
        <v>154</v>
      </c>
      <c r="E164" s="231" t="s">
        <v>322</v>
      </c>
      <c r="F164" s="232" t="s">
        <v>319</v>
      </c>
      <c r="G164" s="232"/>
      <c r="H164" s="232"/>
      <c r="I164" s="232"/>
      <c r="J164" s="233" t="s">
        <v>287</v>
      </c>
      <c r="K164" s="234">
        <v>60</v>
      </c>
      <c r="L164" s="235">
        <v>0</v>
      </c>
      <c r="M164" s="236"/>
      <c r="N164" s="236"/>
      <c r="O164" s="183"/>
      <c r="P164" s="222">
        <f>ROUND(V164*K164,3)</f>
        <v>0</v>
      </c>
      <c r="Q164" s="222"/>
      <c r="R164" s="48"/>
      <c r="T164" s="225" t="s">
        <v>22</v>
      </c>
      <c r="U164" s="56" t="s">
        <v>45</v>
      </c>
      <c r="V164" s="157">
        <f>L164+M164</f>
        <v>0</v>
      </c>
      <c r="W164" s="226">
        <f>ROUND(L164*K164,3)</f>
        <v>0</v>
      </c>
      <c r="X164" s="226">
        <f>ROUND(M164*K164,3)</f>
        <v>0</v>
      </c>
      <c r="Y164" s="47"/>
      <c r="Z164" s="227">
        <f>Y164*K164</f>
        <v>0</v>
      </c>
      <c r="AA164" s="227">
        <v>0.00016000000000000001</v>
      </c>
      <c r="AB164" s="227">
        <f>AA164*K164</f>
        <v>0.0096000000000000009</v>
      </c>
      <c r="AC164" s="227">
        <v>0</v>
      </c>
      <c r="AD164" s="228">
        <f>AC164*K164</f>
        <v>0</v>
      </c>
      <c r="AR164" s="21" t="s">
        <v>157</v>
      </c>
      <c r="AT164" s="21" t="s">
        <v>154</v>
      </c>
      <c r="AU164" s="21" t="s">
        <v>118</v>
      </c>
      <c r="AY164" s="21" t="s">
        <v>144</v>
      </c>
      <c r="BE164" s="138">
        <f>IF(U164="základná",P164,0)</f>
        <v>0</v>
      </c>
      <c r="BF164" s="138">
        <f>IF(U164="znížená",P164,0)</f>
        <v>0</v>
      </c>
      <c r="BG164" s="138">
        <f>IF(U164="zákl. prenesená",P164,0)</f>
        <v>0</v>
      </c>
      <c r="BH164" s="138">
        <f>IF(U164="zníž. prenesená",P164,0)</f>
        <v>0</v>
      </c>
      <c r="BI164" s="138">
        <f>IF(U164="nulová",P164,0)</f>
        <v>0</v>
      </c>
      <c r="BJ164" s="21" t="s">
        <v>118</v>
      </c>
      <c r="BK164" s="229">
        <f>ROUND(V164*K164,3)</f>
        <v>0</v>
      </c>
      <c r="BL164" s="21" t="s">
        <v>157</v>
      </c>
      <c r="BM164" s="21" t="s">
        <v>323</v>
      </c>
    </row>
    <row r="165" s="9" customFormat="1" ht="22.32" customHeight="1">
      <c r="B165" s="203"/>
      <c r="C165" s="204"/>
      <c r="D165" s="215" t="s">
        <v>112</v>
      </c>
      <c r="E165" s="215"/>
      <c r="F165" s="215"/>
      <c r="G165" s="215"/>
      <c r="H165" s="215"/>
      <c r="I165" s="215"/>
      <c r="J165" s="215"/>
      <c r="K165" s="215"/>
      <c r="L165" s="215"/>
      <c r="M165" s="237">
        <f>BK165</f>
        <v>0</v>
      </c>
      <c r="N165" s="238"/>
      <c r="O165" s="238"/>
      <c r="P165" s="238"/>
      <c r="Q165" s="238"/>
      <c r="R165" s="207"/>
      <c r="T165" s="208"/>
      <c r="U165" s="204"/>
      <c r="V165" s="204"/>
      <c r="W165" s="209">
        <f>W166+W167+W168</f>
        <v>0</v>
      </c>
      <c r="X165" s="209">
        <f>X166+X167+X168</f>
        <v>0</v>
      </c>
      <c r="Y165" s="204"/>
      <c r="Z165" s="210">
        <f>Z166+Z167+Z168</f>
        <v>0</v>
      </c>
      <c r="AA165" s="204"/>
      <c r="AB165" s="210">
        <f>AB166+AB167+AB168</f>
        <v>0</v>
      </c>
      <c r="AC165" s="204"/>
      <c r="AD165" s="211">
        <f>AD166+AD167+AD168</f>
        <v>0</v>
      </c>
      <c r="AR165" s="212" t="s">
        <v>143</v>
      </c>
      <c r="AT165" s="213" t="s">
        <v>79</v>
      </c>
      <c r="AU165" s="213" t="s">
        <v>118</v>
      </c>
      <c r="AY165" s="212" t="s">
        <v>144</v>
      </c>
      <c r="BK165" s="214">
        <f>BK166+BK167+BK168</f>
        <v>0</v>
      </c>
    </row>
    <row r="166" s="1" customFormat="1" ht="38.25" customHeight="1">
      <c r="B166" s="46"/>
      <c r="C166" s="218" t="s">
        <v>324</v>
      </c>
      <c r="D166" s="218" t="s">
        <v>145</v>
      </c>
      <c r="E166" s="219" t="s">
        <v>325</v>
      </c>
      <c r="F166" s="220" t="s">
        <v>326</v>
      </c>
      <c r="G166" s="220"/>
      <c r="H166" s="220"/>
      <c r="I166" s="220"/>
      <c r="J166" s="221" t="s">
        <v>327</v>
      </c>
      <c r="K166" s="222">
        <v>0.5</v>
      </c>
      <c r="L166" s="223">
        <v>0</v>
      </c>
      <c r="M166" s="223">
        <v>0</v>
      </c>
      <c r="N166" s="224"/>
      <c r="O166" s="224"/>
      <c r="P166" s="222">
        <f>ROUND(V166*K166,3)</f>
        <v>0</v>
      </c>
      <c r="Q166" s="222"/>
      <c r="R166" s="48"/>
      <c r="T166" s="225" t="s">
        <v>22</v>
      </c>
      <c r="U166" s="56" t="s">
        <v>45</v>
      </c>
      <c r="V166" s="157">
        <f>L166+M166</f>
        <v>0</v>
      </c>
      <c r="W166" s="226">
        <f>ROUND(L166*K166,3)</f>
        <v>0</v>
      </c>
      <c r="X166" s="226">
        <f>ROUND(M166*K166,3)</f>
        <v>0</v>
      </c>
      <c r="Y166" s="47"/>
      <c r="Z166" s="227">
        <f>Y166*K166</f>
        <v>0</v>
      </c>
      <c r="AA166" s="227">
        <v>0</v>
      </c>
      <c r="AB166" s="227">
        <f>AA166*K166</f>
        <v>0</v>
      </c>
      <c r="AC166" s="227">
        <v>0</v>
      </c>
      <c r="AD166" s="228">
        <f>AC166*K166</f>
        <v>0</v>
      </c>
      <c r="AR166" s="21" t="s">
        <v>149</v>
      </c>
      <c r="AT166" s="21" t="s">
        <v>145</v>
      </c>
      <c r="AU166" s="21" t="s">
        <v>143</v>
      </c>
      <c r="AY166" s="21" t="s">
        <v>144</v>
      </c>
      <c r="BE166" s="138">
        <f>IF(U166="základná",P166,0)</f>
        <v>0</v>
      </c>
      <c r="BF166" s="138">
        <f>IF(U166="znížená",P166,0)</f>
        <v>0</v>
      </c>
      <c r="BG166" s="138">
        <f>IF(U166="zákl. prenesená",P166,0)</f>
        <v>0</v>
      </c>
      <c r="BH166" s="138">
        <f>IF(U166="zníž. prenesená",P166,0)</f>
        <v>0</v>
      </c>
      <c r="BI166" s="138">
        <f>IF(U166="nulová",P166,0)</f>
        <v>0</v>
      </c>
      <c r="BJ166" s="21" t="s">
        <v>118</v>
      </c>
      <c r="BK166" s="229">
        <f>ROUND(V166*K166,3)</f>
        <v>0</v>
      </c>
      <c r="BL166" s="21" t="s">
        <v>149</v>
      </c>
      <c r="BM166" s="21" t="s">
        <v>328</v>
      </c>
    </row>
    <row r="167" s="1" customFormat="1" ht="25.5" customHeight="1">
      <c r="B167" s="46"/>
      <c r="C167" s="218" t="s">
        <v>329</v>
      </c>
      <c r="D167" s="218" t="s">
        <v>145</v>
      </c>
      <c r="E167" s="219" t="s">
        <v>330</v>
      </c>
      <c r="F167" s="220" t="s">
        <v>331</v>
      </c>
      <c r="G167" s="220"/>
      <c r="H167" s="220"/>
      <c r="I167" s="220"/>
      <c r="J167" s="221" t="s">
        <v>327</v>
      </c>
      <c r="K167" s="222">
        <v>0.5</v>
      </c>
      <c r="L167" s="223">
        <v>0</v>
      </c>
      <c r="M167" s="223">
        <v>0</v>
      </c>
      <c r="N167" s="224"/>
      <c r="O167" s="224"/>
      <c r="P167" s="222">
        <f>ROUND(V167*K167,3)</f>
        <v>0</v>
      </c>
      <c r="Q167" s="222"/>
      <c r="R167" s="48"/>
      <c r="T167" s="225" t="s">
        <v>22</v>
      </c>
      <c r="U167" s="56" t="s">
        <v>45</v>
      </c>
      <c r="V167" s="157">
        <f>L167+M167</f>
        <v>0</v>
      </c>
      <c r="W167" s="226">
        <f>ROUND(L167*K167,3)</f>
        <v>0</v>
      </c>
      <c r="X167" s="226">
        <f>ROUND(M167*K167,3)</f>
        <v>0</v>
      </c>
      <c r="Y167" s="47"/>
      <c r="Z167" s="227">
        <f>Y167*K167</f>
        <v>0</v>
      </c>
      <c r="AA167" s="227">
        <v>0</v>
      </c>
      <c r="AB167" s="227">
        <f>AA167*K167</f>
        <v>0</v>
      </c>
      <c r="AC167" s="227">
        <v>0</v>
      </c>
      <c r="AD167" s="228">
        <f>AC167*K167</f>
        <v>0</v>
      </c>
      <c r="AR167" s="21" t="s">
        <v>149</v>
      </c>
      <c r="AT167" s="21" t="s">
        <v>145</v>
      </c>
      <c r="AU167" s="21" t="s">
        <v>143</v>
      </c>
      <c r="AY167" s="21" t="s">
        <v>144</v>
      </c>
      <c r="BE167" s="138">
        <f>IF(U167="základná",P167,0)</f>
        <v>0</v>
      </c>
      <c r="BF167" s="138">
        <f>IF(U167="znížená",P167,0)</f>
        <v>0</v>
      </c>
      <c r="BG167" s="138">
        <f>IF(U167="zákl. prenesená",P167,0)</f>
        <v>0</v>
      </c>
      <c r="BH167" s="138">
        <f>IF(U167="zníž. prenesená",P167,0)</f>
        <v>0</v>
      </c>
      <c r="BI167" s="138">
        <f>IF(U167="nulová",P167,0)</f>
        <v>0</v>
      </c>
      <c r="BJ167" s="21" t="s">
        <v>118</v>
      </c>
      <c r="BK167" s="229">
        <f>ROUND(V167*K167,3)</f>
        <v>0</v>
      </c>
      <c r="BL167" s="21" t="s">
        <v>149</v>
      </c>
      <c r="BM167" s="21" t="s">
        <v>332</v>
      </c>
    </row>
    <row r="168" s="10" customFormat="1" ht="21.6" customHeight="1">
      <c r="B168" s="239"/>
      <c r="C168" s="240"/>
      <c r="D168" s="241" t="s">
        <v>113</v>
      </c>
      <c r="E168" s="241"/>
      <c r="F168" s="241"/>
      <c r="G168" s="241"/>
      <c r="H168" s="241"/>
      <c r="I168" s="241"/>
      <c r="J168" s="241"/>
      <c r="K168" s="241"/>
      <c r="L168" s="241"/>
      <c r="M168" s="242">
        <f>BK168</f>
        <v>0</v>
      </c>
      <c r="N168" s="243"/>
      <c r="O168" s="243"/>
      <c r="P168" s="243"/>
      <c r="Q168" s="243"/>
      <c r="R168" s="244"/>
      <c r="T168" s="245"/>
      <c r="U168" s="240"/>
      <c r="V168" s="240"/>
      <c r="W168" s="246">
        <f>SUM(W169:W173)</f>
        <v>0</v>
      </c>
      <c r="X168" s="246">
        <f>SUM(X169:X173)</f>
        <v>0</v>
      </c>
      <c r="Y168" s="240"/>
      <c r="Z168" s="247">
        <f>SUM(Z169:Z173)</f>
        <v>0</v>
      </c>
      <c r="AA168" s="240"/>
      <c r="AB168" s="247">
        <f>SUM(AB169:AB173)</f>
        <v>0</v>
      </c>
      <c r="AC168" s="240"/>
      <c r="AD168" s="248">
        <f>SUM(AD169:AD173)</f>
        <v>0</v>
      </c>
      <c r="AR168" s="249" t="s">
        <v>159</v>
      </c>
      <c r="AT168" s="250" t="s">
        <v>79</v>
      </c>
      <c r="AU168" s="250" t="s">
        <v>143</v>
      </c>
      <c r="AY168" s="249" t="s">
        <v>144</v>
      </c>
      <c r="BK168" s="251">
        <f>SUM(BK169:BK173)</f>
        <v>0</v>
      </c>
    </row>
    <row r="169" s="1" customFormat="1" ht="16.5" customHeight="1">
      <c r="B169" s="46"/>
      <c r="C169" s="218" t="s">
        <v>333</v>
      </c>
      <c r="D169" s="218" t="s">
        <v>145</v>
      </c>
      <c r="E169" s="219" t="s">
        <v>334</v>
      </c>
      <c r="F169" s="220" t="s">
        <v>335</v>
      </c>
      <c r="G169" s="220"/>
      <c r="H169" s="220"/>
      <c r="I169" s="220"/>
      <c r="J169" s="221" t="s">
        <v>148</v>
      </c>
      <c r="K169" s="222">
        <v>1</v>
      </c>
      <c r="L169" s="223">
        <v>0</v>
      </c>
      <c r="M169" s="223">
        <v>0</v>
      </c>
      <c r="N169" s="224"/>
      <c r="O169" s="224"/>
      <c r="P169" s="222">
        <f>ROUND(V169*K169,3)</f>
        <v>0</v>
      </c>
      <c r="Q169" s="222"/>
      <c r="R169" s="48"/>
      <c r="T169" s="225" t="s">
        <v>22</v>
      </c>
      <c r="U169" s="56" t="s">
        <v>45</v>
      </c>
      <c r="V169" s="157">
        <f>L169+M169</f>
        <v>0</v>
      </c>
      <c r="W169" s="226">
        <f>ROUND(L169*K169,3)</f>
        <v>0</v>
      </c>
      <c r="X169" s="226">
        <f>ROUND(M169*K169,3)</f>
        <v>0</v>
      </c>
      <c r="Y169" s="47"/>
      <c r="Z169" s="227">
        <f>Y169*K169</f>
        <v>0</v>
      </c>
      <c r="AA169" s="227">
        <v>0</v>
      </c>
      <c r="AB169" s="227">
        <f>AA169*K169</f>
        <v>0</v>
      </c>
      <c r="AC169" s="227">
        <v>0</v>
      </c>
      <c r="AD169" s="228">
        <f>AC169*K169</f>
        <v>0</v>
      </c>
      <c r="AR169" s="21" t="s">
        <v>336</v>
      </c>
      <c r="AT169" s="21" t="s">
        <v>145</v>
      </c>
      <c r="AU169" s="21" t="s">
        <v>159</v>
      </c>
      <c r="AY169" s="21" t="s">
        <v>144</v>
      </c>
      <c r="BE169" s="138">
        <f>IF(U169="základná",P169,0)</f>
        <v>0</v>
      </c>
      <c r="BF169" s="138">
        <f>IF(U169="znížená",P169,0)</f>
        <v>0</v>
      </c>
      <c r="BG169" s="138">
        <f>IF(U169="zákl. prenesená",P169,0)</f>
        <v>0</v>
      </c>
      <c r="BH169" s="138">
        <f>IF(U169="zníž. prenesená",P169,0)</f>
        <v>0</v>
      </c>
      <c r="BI169" s="138">
        <f>IF(U169="nulová",P169,0)</f>
        <v>0</v>
      </c>
      <c r="BJ169" s="21" t="s">
        <v>118</v>
      </c>
      <c r="BK169" s="229">
        <f>ROUND(V169*K169,3)</f>
        <v>0</v>
      </c>
      <c r="BL169" s="21" t="s">
        <v>336</v>
      </c>
      <c r="BM169" s="21" t="s">
        <v>337</v>
      </c>
    </row>
    <row r="170" s="1" customFormat="1" ht="16.5" customHeight="1">
      <c r="B170" s="46"/>
      <c r="C170" s="218" t="s">
        <v>338</v>
      </c>
      <c r="D170" s="218" t="s">
        <v>145</v>
      </c>
      <c r="E170" s="219" t="s">
        <v>339</v>
      </c>
      <c r="F170" s="220" t="s">
        <v>340</v>
      </c>
      <c r="G170" s="220"/>
      <c r="H170" s="220"/>
      <c r="I170" s="220"/>
      <c r="J170" s="221" t="s">
        <v>341</v>
      </c>
      <c r="K170" s="222">
        <v>12</v>
      </c>
      <c r="L170" s="223">
        <v>0</v>
      </c>
      <c r="M170" s="223">
        <v>0</v>
      </c>
      <c r="N170" s="224"/>
      <c r="O170" s="224"/>
      <c r="P170" s="222">
        <f>ROUND(V170*K170,3)</f>
        <v>0</v>
      </c>
      <c r="Q170" s="222"/>
      <c r="R170" s="48"/>
      <c r="T170" s="225" t="s">
        <v>22</v>
      </c>
      <c r="U170" s="56" t="s">
        <v>45</v>
      </c>
      <c r="V170" s="157">
        <f>L170+M170</f>
        <v>0</v>
      </c>
      <c r="W170" s="226">
        <f>ROUND(L170*K170,3)</f>
        <v>0</v>
      </c>
      <c r="X170" s="226">
        <f>ROUND(M170*K170,3)</f>
        <v>0</v>
      </c>
      <c r="Y170" s="47"/>
      <c r="Z170" s="227">
        <f>Y170*K170</f>
        <v>0</v>
      </c>
      <c r="AA170" s="227">
        <v>0</v>
      </c>
      <c r="AB170" s="227">
        <f>AA170*K170</f>
        <v>0</v>
      </c>
      <c r="AC170" s="227">
        <v>0</v>
      </c>
      <c r="AD170" s="228">
        <f>AC170*K170</f>
        <v>0</v>
      </c>
      <c r="AR170" s="21" t="s">
        <v>336</v>
      </c>
      <c r="AT170" s="21" t="s">
        <v>145</v>
      </c>
      <c r="AU170" s="21" t="s">
        <v>159</v>
      </c>
      <c r="AY170" s="21" t="s">
        <v>144</v>
      </c>
      <c r="BE170" s="138">
        <f>IF(U170="základná",P170,0)</f>
        <v>0</v>
      </c>
      <c r="BF170" s="138">
        <f>IF(U170="znížená",P170,0)</f>
        <v>0</v>
      </c>
      <c r="BG170" s="138">
        <f>IF(U170="zákl. prenesená",P170,0)</f>
        <v>0</v>
      </c>
      <c r="BH170" s="138">
        <f>IF(U170="zníž. prenesená",P170,0)</f>
        <v>0</v>
      </c>
      <c r="BI170" s="138">
        <f>IF(U170="nulová",P170,0)</f>
        <v>0</v>
      </c>
      <c r="BJ170" s="21" t="s">
        <v>118</v>
      </c>
      <c r="BK170" s="229">
        <f>ROUND(V170*K170,3)</f>
        <v>0</v>
      </c>
      <c r="BL170" s="21" t="s">
        <v>336</v>
      </c>
      <c r="BM170" s="21" t="s">
        <v>342</v>
      </c>
    </row>
    <row r="171" s="1" customFormat="1" ht="16.5" customHeight="1">
      <c r="B171" s="46"/>
      <c r="C171" s="218" t="s">
        <v>343</v>
      </c>
      <c r="D171" s="218" t="s">
        <v>145</v>
      </c>
      <c r="E171" s="219" t="s">
        <v>344</v>
      </c>
      <c r="F171" s="220" t="s">
        <v>117</v>
      </c>
      <c r="G171" s="220"/>
      <c r="H171" s="220"/>
      <c r="I171" s="220"/>
      <c r="J171" s="221" t="s">
        <v>22</v>
      </c>
      <c r="K171" s="222">
        <v>1</v>
      </c>
      <c r="L171" s="223">
        <v>0</v>
      </c>
      <c r="M171" s="223">
        <v>0</v>
      </c>
      <c r="N171" s="224"/>
      <c r="O171" s="224"/>
      <c r="P171" s="222">
        <f>ROUND(V171*K171,3)</f>
        <v>0</v>
      </c>
      <c r="Q171" s="222"/>
      <c r="R171" s="48"/>
      <c r="T171" s="225" t="s">
        <v>22</v>
      </c>
      <c r="U171" s="56" t="s">
        <v>45</v>
      </c>
      <c r="V171" s="157">
        <f>L171+M171</f>
        <v>0</v>
      </c>
      <c r="W171" s="226">
        <f>ROUND(L171*K171,3)</f>
        <v>0</v>
      </c>
      <c r="X171" s="226">
        <f>ROUND(M171*K171,3)</f>
        <v>0</v>
      </c>
      <c r="Y171" s="47"/>
      <c r="Z171" s="227">
        <f>Y171*K171</f>
        <v>0</v>
      </c>
      <c r="AA171" s="227">
        <v>0</v>
      </c>
      <c r="AB171" s="227">
        <f>AA171*K171</f>
        <v>0</v>
      </c>
      <c r="AC171" s="227">
        <v>0</v>
      </c>
      <c r="AD171" s="228">
        <f>AC171*K171</f>
        <v>0</v>
      </c>
      <c r="AR171" s="21" t="s">
        <v>345</v>
      </c>
      <c r="AT171" s="21" t="s">
        <v>145</v>
      </c>
      <c r="AU171" s="21" t="s">
        <v>159</v>
      </c>
      <c r="AY171" s="21" t="s">
        <v>144</v>
      </c>
      <c r="BE171" s="138">
        <f>IF(U171="základná",P171,0)</f>
        <v>0</v>
      </c>
      <c r="BF171" s="138">
        <f>IF(U171="znížená",P171,0)</f>
        <v>0</v>
      </c>
      <c r="BG171" s="138">
        <f>IF(U171="zákl. prenesená",P171,0)</f>
        <v>0</v>
      </c>
      <c r="BH171" s="138">
        <f>IF(U171="zníž. prenesená",P171,0)</f>
        <v>0</v>
      </c>
      <c r="BI171" s="138">
        <f>IF(U171="nulová",P171,0)</f>
        <v>0</v>
      </c>
      <c r="BJ171" s="21" t="s">
        <v>118</v>
      </c>
      <c r="BK171" s="229">
        <f>ROUND(V171*K171,3)</f>
        <v>0</v>
      </c>
      <c r="BL171" s="21" t="s">
        <v>345</v>
      </c>
      <c r="BM171" s="21" t="s">
        <v>346</v>
      </c>
    </row>
    <row r="172" s="1" customFormat="1" ht="16.5" customHeight="1">
      <c r="B172" s="46"/>
      <c r="C172" s="218" t="s">
        <v>347</v>
      </c>
      <c r="D172" s="218" t="s">
        <v>145</v>
      </c>
      <c r="E172" s="219" t="s">
        <v>348</v>
      </c>
      <c r="F172" s="220" t="s">
        <v>349</v>
      </c>
      <c r="G172" s="220"/>
      <c r="H172" s="220"/>
      <c r="I172" s="220"/>
      <c r="J172" s="221" t="s">
        <v>350</v>
      </c>
      <c r="K172" s="222">
        <v>1</v>
      </c>
      <c r="L172" s="223">
        <v>0</v>
      </c>
      <c r="M172" s="223">
        <v>0</v>
      </c>
      <c r="N172" s="224"/>
      <c r="O172" s="224"/>
      <c r="P172" s="222">
        <f>ROUND(V172*K172,3)</f>
        <v>0</v>
      </c>
      <c r="Q172" s="222"/>
      <c r="R172" s="48"/>
      <c r="T172" s="225" t="s">
        <v>22</v>
      </c>
      <c r="U172" s="56" t="s">
        <v>45</v>
      </c>
      <c r="V172" s="157">
        <f>L172+M172</f>
        <v>0</v>
      </c>
      <c r="W172" s="226">
        <f>ROUND(L172*K172,3)</f>
        <v>0</v>
      </c>
      <c r="X172" s="226">
        <f>ROUND(M172*K172,3)</f>
        <v>0</v>
      </c>
      <c r="Y172" s="47"/>
      <c r="Z172" s="227">
        <f>Y172*K172</f>
        <v>0</v>
      </c>
      <c r="AA172" s="227">
        <v>0</v>
      </c>
      <c r="AB172" s="227">
        <f>AA172*K172</f>
        <v>0</v>
      </c>
      <c r="AC172" s="227">
        <v>0</v>
      </c>
      <c r="AD172" s="228">
        <f>AC172*K172</f>
        <v>0</v>
      </c>
      <c r="AR172" s="21" t="s">
        <v>345</v>
      </c>
      <c r="AT172" s="21" t="s">
        <v>145</v>
      </c>
      <c r="AU172" s="21" t="s">
        <v>159</v>
      </c>
      <c r="AY172" s="21" t="s">
        <v>144</v>
      </c>
      <c r="BE172" s="138">
        <f>IF(U172="základná",P172,0)</f>
        <v>0</v>
      </c>
      <c r="BF172" s="138">
        <f>IF(U172="znížená",P172,0)</f>
        <v>0</v>
      </c>
      <c r="BG172" s="138">
        <f>IF(U172="zákl. prenesená",P172,0)</f>
        <v>0</v>
      </c>
      <c r="BH172" s="138">
        <f>IF(U172="zníž. prenesená",P172,0)</f>
        <v>0</v>
      </c>
      <c r="BI172" s="138">
        <f>IF(U172="nulová",P172,0)</f>
        <v>0</v>
      </c>
      <c r="BJ172" s="21" t="s">
        <v>118</v>
      </c>
      <c r="BK172" s="229">
        <f>ROUND(V172*K172,3)</f>
        <v>0</v>
      </c>
      <c r="BL172" s="21" t="s">
        <v>345</v>
      </c>
      <c r="BM172" s="21" t="s">
        <v>351</v>
      </c>
    </row>
    <row r="173" s="1" customFormat="1" ht="16.5" customHeight="1">
      <c r="B173" s="46"/>
      <c r="C173" s="218" t="s">
        <v>352</v>
      </c>
      <c r="D173" s="218" t="s">
        <v>145</v>
      </c>
      <c r="E173" s="219" t="s">
        <v>353</v>
      </c>
      <c r="F173" s="220" t="s">
        <v>354</v>
      </c>
      <c r="G173" s="220"/>
      <c r="H173" s="220"/>
      <c r="I173" s="220"/>
      <c r="J173" s="221" t="s">
        <v>355</v>
      </c>
      <c r="K173" s="222">
        <v>1</v>
      </c>
      <c r="L173" s="223">
        <v>0</v>
      </c>
      <c r="M173" s="223">
        <v>0</v>
      </c>
      <c r="N173" s="224"/>
      <c r="O173" s="224"/>
      <c r="P173" s="222">
        <f>ROUND(V173*K173,3)</f>
        <v>0</v>
      </c>
      <c r="Q173" s="222"/>
      <c r="R173" s="48"/>
      <c r="T173" s="225" t="s">
        <v>22</v>
      </c>
      <c r="U173" s="56" t="s">
        <v>45</v>
      </c>
      <c r="V173" s="157">
        <f>L173+M173</f>
        <v>0</v>
      </c>
      <c r="W173" s="226">
        <f>ROUND(L173*K173,3)</f>
        <v>0</v>
      </c>
      <c r="X173" s="226">
        <f>ROUND(M173*K173,3)</f>
        <v>0</v>
      </c>
      <c r="Y173" s="47"/>
      <c r="Z173" s="227">
        <f>Y173*K173</f>
        <v>0</v>
      </c>
      <c r="AA173" s="227">
        <v>0</v>
      </c>
      <c r="AB173" s="227">
        <f>AA173*K173</f>
        <v>0</v>
      </c>
      <c r="AC173" s="227">
        <v>0</v>
      </c>
      <c r="AD173" s="228">
        <f>AC173*K173</f>
        <v>0</v>
      </c>
      <c r="AR173" s="21" t="s">
        <v>345</v>
      </c>
      <c r="AT173" s="21" t="s">
        <v>145</v>
      </c>
      <c r="AU173" s="21" t="s">
        <v>159</v>
      </c>
      <c r="AY173" s="21" t="s">
        <v>144</v>
      </c>
      <c r="BE173" s="138">
        <f>IF(U173="základná",P173,0)</f>
        <v>0</v>
      </c>
      <c r="BF173" s="138">
        <f>IF(U173="znížená",P173,0)</f>
        <v>0</v>
      </c>
      <c r="BG173" s="138">
        <f>IF(U173="zákl. prenesená",P173,0)</f>
        <v>0</v>
      </c>
      <c r="BH173" s="138">
        <f>IF(U173="zníž. prenesená",P173,0)</f>
        <v>0</v>
      </c>
      <c r="BI173" s="138">
        <f>IF(U173="nulová",P173,0)</f>
        <v>0</v>
      </c>
      <c r="BJ173" s="21" t="s">
        <v>118</v>
      </c>
      <c r="BK173" s="229">
        <f>ROUND(V173*K173,3)</f>
        <v>0</v>
      </c>
      <c r="BL173" s="21" t="s">
        <v>345</v>
      </c>
      <c r="BM173" s="21" t="s">
        <v>356</v>
      </c>
    </row>
    <row r="174" s="1" customFormat="1" ht="49.92" customHeight="1">
      <c r="B174" s="46"/>
      <c r="C174" s="47"/>
      <c r="D174" s="205" t="s">
        <v>357</v>
      </c>
      <c r="E174" s="47"/>
      <c r="F174" s="47"/>
      <c r="G174" s="47"/>
      <c r="H174" s="47"/>
      <c r="I174" s="47"/>
      <c r="J174" s="47"/>
      <c r="K174" s="47"/>
      <c r="L174" s="47"/>
      <c r="M174" s="252">
        <f>BK174</f>
        <v>0</v>
      </c>
      <c r="N174" s="253"/>
      <c r="O174" s="253"/>
      <c r="P174" s="253"/>
      <c r="Q174" s="253"/>
      <c r="R174" s="48"/>
      <c r="T174" s="186"/>
      <c r="U174" s="47"/>
      <c r="V174" s="47"/>
      <c r="W174" s="209">
        <f>SUM(W175:W179)</f>
        <v>0</v>
      </c>
      <c r="X174" s="209">
        <f>SUM(X175:X179)</f>
        <v>0</v>
      </c>
      <c r="Y174" s="47"/>
      <c r="Z174" s="47"/>
      <c r="AA174" s="47"/>
      <c r="AB174" s="47"/>
      <c r="AC174" s="47"/>
      <c r="AD174" s="100"/>
      <c r="AT174" s="21" t="s">
        <v>79</v>
      </c>
      <c r="AU174" s="21" t="s">
        <v>80</v>
      </c>
      <c r="AY174" s="21" t="s">
        <v>358</v>
      </c>
      <c r="BK174" s="229">
        <f>SUM(BK175:BK179)</f>
        <v>0</v>
      </c>
    </row>
    <row r="175" s="1" customFormat="1" ht="22.32" customHeight="1">
      <c r="B175" s="46"/>
      <c r="C175" s="254" t="s">
        <v>22</v>
      </c>
      <c r="D175" s="254" t="s">
        <v>145</v>
      </c>
      <c r="E175" s="255" t="s">
        <v>22</v>
      </c>
      <c r="F175" s="256" t="s">
        <v>22</v>
      </c>
      <c r="G175" s="256"/>
      <c r="H175" s="256"/>
      <c r="I175" s="256"/>
      <c r="J175" s="257" t="s">
        <v>22</v>
      </c>
      <c r="K175" s="258"/>
      <c r="L175" s="258"/>
      <c r="M175" s="258"/>
      <c r="N175" s="222"/>
      <c r="O175" s="222"/>
      <c r="P175" s="222">
        <f>BK175</f>
        <v>0</v>
      </c>
      <c r="Q175" s="222"/>
      <c r="R175" s="48"/>
      <c r="T175" s="225" t="s">
        <v>22</v>
      </c>
      <c r="U175" s="259" t="s">
        <v>45</v>
      </c>
      <c r="V175" s="157">
        <f>L175+M175</f>
        <v>0</v>
      </c>
      <c r="W175" s="226">
        <f>L175*K175</f>
        <v>0</v>
      </c>
      <c r="X175" s="226">
        <f>M175*K175</f>
        <v>0</v>
      </c>
      <c r="Y175" s="47"/>
      <c r="Z175" s="47"/>
      <c r="AA175" s="47"/>
      <c r="AB175" s="47"/>
      <c r="AC175" s="47"/>
      <c r="AD175" s="100"/>
      <c r="AT175" s="21" t="s">
        <v>358</v>
      </c>
      <c r="AU175" s="21" t="s">
        <v>85</v>
      </c>
      <c r="AY175" s="21" t="s">
        <v>358</v>
      </c>
      <c r="BE175" s="138">
        <f>IF(U175="základná",P175,0)</f>
        <v>0</v>
      </c>
      <c r="BF175" s="138">
        <f>IF(U175="znížená",P175,0)</f>
        <v>0</v>
      </c>
      <c r="BG175" s="138">
        <f>IF(U175="zákl. prenesená",P175,0)</f>
        <v>0</v>
      </c>
      <c r="BH175" s="138">
        <f>IF(U175="zníž. prenesená",P175,0)</f>
        <v>0</v>
      </c>
      <c r="BI175" s="138">
        <f>IF(U175="nulová",P175,0)</f>
        <v>0</v>
      </c>
      <c r="BJ175" s="21" t="s">
        <v>118</v>
      </c>
      <c r="BK175" s="229">
        <f>V175*K175</f>
        <v>0</v>
      </c>
    </row>
    <row r="176" s="1" customFormat="1" ht="22.32" customHeight="1">
      <c r="B176" s="46"/>
      <c r="C176" s="254" t="s">
        <v>22</v>
      </c>
      <c r="D176" s="254" t="s">
        <v>145</v>
      </c>
      <c r="E176" s="255" t="s">
        <v>22</v>
      </c>
      <c r="F176" s="256" t="s">
        <v>22</v>
      </c>
      <c r="G176" s="256"/>
      <c r="H176" s="256"/>
      <c r="I176" s="256"/>
      <c r="J176" s="257" t="s">
        <v>22</v>
      </c>
      <c r="K176" s="258"/>
      <c r="L176" s="258"/>
      <c r="M176" s="258"/>
      <c r="N176" s="222"/>
      <c r="O176" s="222"/>
      <c r="P176" s="222">
        <f>BK176</f>
        <v>0</v>
      </c>
      <c r="Q176" s="222"/>
      <c r="R176" s="48"/>
      <c r="T176" s="225" t="s">
        <v>22</v>
      </c>
      <c r="U176" s="259" t="s">
        <v>45</v>
      </c>
      <c r="V176" s="157">
        <f>L176+M176</f>
        <v>0</v>
      </c>
      <c r="W176" s="226">
        <f>L176*K176</f>
        <v>0</v>
      </c>
      <c r="X176" s="226">
        <f>M176*K176</f>
        <v>0</v>
      </c>
      <c r="Y176" s="47"/>
      <c r="Z176" s="47"/>
      <c r="AA176" s="47"/>
      <c r="AB176" s="47"/>
      <c r="AC176" s="47"/>
      <c r="AD176" s="100"/>
      <c r="AT176" s="21" t="s">
        <v>358</v>
      </c>
      <c r="AU176" s="21" t="s">
        <v>85</v>
      </c>
      <c r="AY176" s="21" t="s">
        <v>358</v>
      </c>
      <c r="BE176" s="138">
        <f>IF(U176="základná",P176,0)</f>
        <v>0</v>
      </c>
      <c r="BF176" s="138">
        <f>IF(U176="znížená",P176,0)</f>
        <v>0</v>
      </c>
      <c r="BG176" s="138">
        <f>IF(U176="zákl. prenesená",P176,0)</f>
        <v>0</v>
      </c>
      <c r="BH176" s="138">
        <f>IF(U176="zníž. prenesená",P176,0)</f>
        <v>0</v>
      </c>
      <c r="BI176" s="138">
        <f>IF(U176="nulová",P176,0)</f>
        <v>0</v>
      </c>
      <c r="BJ176" s="21" t="s">
        <v>118</v>
      </c>
      <c r="BK176" s="229">
        <f>V176*K176</f>
        <v>0</v>
      </c>
    </row>
    <row r="177" s="1" customFormat="1" ht="22.32" customHeight="1">
      <c r="B177" s="46"/>
      <c r="C177" s="254" t="s">
        <v>22</v>
      </c>
      <c r="D177" s="254" t="s">
        <v>145</v>
      </c>
      <c r="E177" s="255" t="s">
        <v>22</v>
      </c>
      <c r="F177" s="256" t="s">
        <v>22</v>
      </c>
      <c r="G177" s="256"/>
      <c r="H177" s="256"/>
      <c r="I177" s="256"/>
      <c r="J177" s="257" t="s">
        <v>22</v>
      </c>
      <c r="K177" s="258"/>
      <c r="L177" s="258"/>
      <c r="M177" s="258"/>
      <c r="N177" s="222"/>
      <c r="O177" s="222"/>
      <c r="P177" s="222">
        <f>BK177</f>
        <v>0</v>
      </c>
      <c r="Q177" s="222"/>
      <c r="R177" s="48"/>
      <c r="T177" s="225" t="s">
        <v>22</v>
      </c>
      <c r="U177" s="259" t="s">
        <v>45</v>
      </c>
      <c r="V177" s="157">
        <f>L177+M177</f>
        <v>0</v>
      </c>
      <c r="W177" s="226">
        <f>L177*K177</f>
        <v>0</v>
      </c>
      <c r="X177" s="226">
        <f>M177*K177</f>
        <v>0</v>
      </c>
      <c r="Y177" s="47"/>
      <c r="Z177" s="47"/>
      <c r="AA177" s="47"/>
      <c r="AB177" s="47"/>
      <c r="AC177" s="47"/>
      <c r="AD177" s="100"/>
      <c r="AT177" s="21" t="s">
        <v>358</v>
      </c>
      <c r="AU177" s="21" t="s">
        <v>85</v>
      </c>
      <c r="AY177" s="21" t="s">
        <v>358</v>
      </c>
      <c r="BE177" s="138">
        <f>IF(U177="základná",P177,0)</f>
        <v>0</v>
      </c>
      <c r="BF177" s="138">
        <f>IF(U177="znížená",P177,0)</f>
        <v>0</v>
      </c>
      <c r="BG177" s="138">
        <f>IF(U177="zákl. prenesená",P177,0)</f>
        <v>0</v>
      </c>
      <c r="BH177" s="138">
        <f>IF(U177="zníž. prenesená",P177,0)</f>
        <v>0</v>
      </c>
      <c r="BI177" s="138">
        <f>IF(U177="nulová",P177,0)</f>
        <v>0</v>
      </c>
      <c r="BJ177" s="21" t="s">
        <v>118</v>
      </c>
      <c r="BK177" s="229">
        <f>V177*K177</f>
        <v>0</v>
      </c>
    </row>
    <row r="178" s="1" customFormat="1" ht="22.32" customHeight="1">
      <c r="B178" s="46"/>
      <c r="C178" s="254" t="s">
        <v>22</v>
      </c>
      <c r="D178" s="254" t="s">
        <v>145</v>
      </c>
      <c r="E178" s="255" t="s">
        <v>22</v>
      </c>
      <c r="F178" s="256" t="s">
        <v>22</v>
      </c>
      <c r="G178" s="256"/>
      <c r="H178" s="256"/>
      <c r="I178" s="256"/>
      <c r="J178" s="257" t="s">
        <v>22</v>
      </c>
      <c r="K178" s="258"/>
      <c r="L178" s="258"/>
      <c r="M178" s="258"/>
      <c r="N178" s="222"/>
      <c r="O178" s="222"/>
      <c r="P178" s="222">
        <f>BK178</f>
        <v>0</v>
      </c>
      <c r="Q178" s="222"/>
      <c r="R178" s="48"/>
      <c r="T178" s="225" t="s">
        <v>22</v>
      </c>
      <c r="U178" s="259" t="s">
        <v>45</v>
      </c>
      <c r="V178" s="157">
        <f>L178+M178</f>
        <v>0</v>
      </c>
      <c r="W178" s="226">
        <f>L178*K178</f>
        <v>0</v>
      </c>
      <c r="X178" s="226">
        <f>M178*K178</f>
        <v>0</v>
      </c>
      <c r="Y178" s="47"/>
      <c r="Z178" s="47"/>
      <c r="AA178" s="47"/>
      <c r="AB178" s="47"/>
      <c r="AC178" s="47"/>
      <c r="AD178" s="100"/>
      <c r="AT178" s="21" t="s">
        <v>358</v>
      </c>
      <c r="AU178" s="21" t="s">
        <v>85</v>
      </c>
      <c r="AY178" s="21" t="s">
        <v>358</v>
      </c>
      <c r="BE178" s="138">
        <f>IF(U178="základná",P178,0)</f>
        <v>0</v>
      </c>
      <c r="BF178" s="138">
        <f>IF(U178="znížená",P178,0)</f>
        <v>0</v>
      </c>
      <c r="BG178" s="138">
        <f>IF(U178="zákl. prenesená",P178,0)</f>
        <v>0</v>
      </c>
      <c r="BH178" s="138">
        <f>IF(U178="zníž. prenesená",P178,0)</f>
        <v>0</v>
      </c>
      <c r="BI178" s="138">
        <f>IF(U178="nulová",P178,0)</f>
        <v>0</v>
      </c>
      <c r="BJ178" s="21" t="s">
        <v>118</v>
      </c>
      <c r="BK178" s="229">
        <f>V178*K178</f>
        <v>0</v>
      </c>
    </row>
    <row r="179" s="1" customFormat="1" ht="22.32" customHeight="1">
      <c r="B179" s="46"/>
      <c r="C179" s="254" t="s">
        <v>22</v>
      </c>
      <c r="D179" s="254" t="s">
        <v>145</v>
      </c>
      <c r="E179" s="255" t="s">
        <v>22</v>
      </c>
      <c r="F179" s="256" t="s">
        <v>22</v>
      </c>
      <c r="G179" s="256"/>
      <c r="H179" s="256"/>
      <c r="I179" s="256"/>
      <c r="J179" s="257" t="s">
        <v>22</v>
      </c>
      <c r="K179" s="258"/>
      <c r="L179" s="258"/>
      <c r="M179" s="258"/>
      <c r="N179" s="222"/>
      <c r="O179" s="222"/>
      <c r="P179" s="222">
        <f>BK179</f>
        <v>0</v>
      </c>
      <c r="Q179" s="222"/>
      <c r="R179" s="48"/>
      <c r="T179" s="225" t="s">
        <v>22</v>
      </c>
      <c r="U179" s="259" t="s">
        <v>45</v>
      </c>
      <c r="V179" s="260">
        <f>L179+M179</f>
        <v>0</v>
      </c>
      <c r="W179" s="261">
        <f>L179*K179</f>
        <v>0</v>
      </c>
      <c r="X179" s="261">
        <f>M179*K179</f>
        <v>0</v>
      </c>
      <c r="Y179" s="72"/>
      <c r="Z179" s="72"/>
      <c r="AA179" s="72"/>
      <c r="AB179" s="72"/>
      <c r="AC179" s="72"/>
      <c r="AD179" s="74"/>
      <c r="AT179" s="21" t="s">
        <v>358</v>
      </c>
      <c r="AU179" s="21" t="s">
        <v>85</v>
      </c>
      <c r="AY179" s="21" t="s">
        <v>358</v>
      </c>
      <c r="BE179" s="138">
        <f>IF(U179="základná",P179,0)</f>
        <v>0</v>
      </c>
      <c r="BF179" s="138">
        <f>IF(U179="znížená",P179,0)</f>
        <v>0</v>
      </c>
      <c r="BG179" s="138">
        <f>IF(U179="zákl. prenesená",P179,0)</f>
        <v>0</v>
      </c>
      <c r="BH179" s="138">
        <f>IF(U179="zníž. prenesená",P179,0)</f>
        <v>0</v>
      </c>
      <c r="BI179" s="138">
        <f>IF(U179="nulová",P179,0)</f>
        <v>0</v>
      </c>
      <c r="BJ179" s="21" t="s">
        <v>118</v>
      </c>
      <c r="BK179" s="229">
        <f>V179*K179</f>
        <v>0</v>
      </c>
    </row>
    <row r="180" s="1" customFormat="1" ht="6.96" customHeight="1">
      <c r="B180" s="75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7"/>
    </row>
  </sheetData>
  <sheetProtection sheet="1" formatColumns="0" formatRows="0" objects="1" scenarios="1" spinCount="10" saltValue="jl0yPZCfuSjtRSBOYn+YhtIsYsWq0GUNcBE+lco5zKJFxw7CdX7wIJqLGFJlZgvU5T4YGOMhhyz9pDHIxnLlhA==" hashValue="8ex0FfvJ5Ot8Xqbd2/ntSsQqedPptxag+G4gPmeKyiitcZfV4CyrrxIvThaty3BD27dX76xdqiBsNXnYGSchGg==" algorithmName="SHA-512" password="CC35"/>
  <mergeCells count="254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M80:P80"/>
    <mergeCell ref="M82:Q82"/>
    <mergeCell ref="M83:Q83"/>
    <mergeCell ref="C85:G85"/>
    <mergeCell ref="H85:J85"/>
    <mergeCell ref="K85:L85"/>
    <mergeCell ref="M85:Q85"/>
    <mergeCell ref="H87:J87"/>
    <mergeCell ref="K87:L87"/>
    <mergeCell ref="M87:Q87"/>
    <mergeCell ref="H88:J88"/>
    <mergeCell ref="K88:L88"/>
    <mergeCell ref="M88:Q88"/>
    <mergeCell ref="H89:J89"/>
    <mergeCell ref="K89:L89"/>
    <mergeCell ref="M89:Q89"/>
    <mergeCell ref="H90:J90"/>
    <mergeCell ref="K90:L90"/>
    <mergeCell ref="M90:Q90"/>
    <mergeCell ref="H91:J91"/>
    <mergeCell ref="K91:L91"/>
    <mergeCell ref="M91:Q91"/>
    <mergeCell ref="H92:J92"/>
    <mergeCell ref="K92:L92"/>
    <mergeCell ref="M92:Q92"/>
    <mergeCell ref="M94:Q94"/>
    <mergeCell ref="D95:H95"/>
    <mergeCell ref="M95:Q95"/>
    <mergeCell ref="D96:H96"/>
    <mergeCell ref="M96:Q96"/>
    <mergeCell ref="D97:H97"/>
    <mergeCell ref="M97:Q97"/>
    <mergeCell ref="D98:H98"/>
    <mergeCell ref="M98:Q98"/>
    <mergeCell ref="D99:H99"/>
    <mergeCell ref="M99:Q99"/>
    <mergeCell ref="M100:Q100"/>
    <mergeCell ref="L102:Q102"/>
    <mergeCell ref="C108:Q108"/>
    <mergeCell ref="F110:P110"/>
    <mergeCell ref="M112:P112"/>
    <mergeCell ref="M114:Q114"/>
    <mergeCell ref="M115:Q115"/>
    <mergeCell ref="F117:I117"/>
    <mergeCell ref="P117:Q117"/>
    <mergeCell ref="M117:O117"/>
    <mergeCell ref="F121:I121"/>
    <mergeCell ref="P121:Q121"/>
    <mergeCell ref="M121:O121"/>
    <mergeCell ref="F122:I122"/>
    <mergeCell ref="P122:Q122"/>
    <mergeCell ref="M122:O122"/>
    <mergeCell ref="F123:I123"/>
    <mergeCell ref="P123:Q123"/>
    <mergeCell ref="M123:O123"/>
    <mergeCell ref="F124:I124"/>
    <mergeCell ref="P124:Q124"/>
    <mergeCell ref="M124:O124"/>
    <mergeCell ref="F125:I125"/>
    <mergeCell ref="P125:Q125"/>
    <mergeCell ref="M125:O125"/>
    <mergeCell ref="F126:I126"/>
    <mergeCell ref="P126:Q126"/>
    <mergeCell ref="M126:O126"/>
    <mergeCell ref="F127:I127"/>
    <mergeCell ref="P127:Q127"/>
    <mergeCell ref="M127:O127"/>
    <mergeCell ref="F128:I128"/>
    <mergeCell ref="P128:Q128"/>
    <mergeCell ref="M128:O128"/>
    <mergeCell ref="F129:I129"/>
    <mergeCell ref="P129:Q129"/>
    <mergeCell ref="M129:O129"/>
    <mergeCell ref="F130:I130"/>
    <mergeCell ref="P130:Q130"/>
    <mergeCell ref="M130:O130"/>
    <mergeCell ref="F131:I131"/>
    <mergeCell ref="P131:Q131"/>
    <mergeCell ref="M131:O131"/>
    <mergeCell ref="F132:I132"/>
    <mergeCell ref="P132:Q132"/>
    <mergeCell ref="M132:O132"/>
    <mergeCell ref="F133:I133"/>
    <mergeCell ref="P133:Q133"/>
    <mergeCell ref="M133:O133"/>
    <mergeCell ref="F134:I134"/>
    <mergeCell ref="P134:Q134"/>
    <mergeCell ref="M134:O134"/>
    <mergeCell ref="F135:I135"/>
    <mergeCell ref="P135:Q135"/>
    <mergeCell ref="M135:O135"/>
    <mergeCell ref="F136:I136"/>
    <mergeCell ref="P136:Q136"/>
    <mergeCell ref="M136:O136"/>
    <mergeCell ref="F137:I137"/>
    <mergeCell ref="P137:Q137"/>
    <mergeCell ref="M137:O137"/>
    <mergeCell ref="F138:I138"/>
    <mergeCell ref="P138:Q138"/>
    <mergeCell ref="M138:O138"/>
    <mergeCell ref="F139:I139"/>
    <mergeCell ref="P139:Q139"/>
    <mergeCell ref="M139:O139"/>
    <mergeCell ref="F140:I140"/>
    <mergeCell ref="P140:Q140"/>
    <mergeCell ref="M140:O140"/>
    <mergeCell ref="F141:I141"/>
    <mergeCell ref="P141:Q141"/>
    <mergeCell ref="M141:O141"/>
    <mergeCell ref="F142:I142"/>
    <mergeCell ref="P142:Q142"/>
    <mergeCell ref="M142:O142"/>
    <mergeCell ref="F143:I143"/>
    <mergeCell ref="P143:Q143"/>
    <mergeCell ref="M143:O143"/>
    <mergeCell ref="F144:I144"/>
    <mergeCell ref="P144:Q144"/>
    <mergeCell ref="M144:O144"/>
    <mergeCell ref="F145:I145"/>
    <mergeCell ref="P145:Q145"/>
    <mergeCell ref="M145:O145"/>
    <mergeCell ref="F146:I146"/>
    <mergeCell ref="P146:Q146"/>
    <mergeCell ref="M146:O146"/>
    <mergeCell ref="F147:I147"/>
    <mergeCell ref="P147:Q147"/>
    <mergeCell ref="M147:O147"/>
    <mergeCell ref="F148:I148"/>
    <mergeCell ref="P148:Q148"/>
    <mergeCell ref="M148:O148"/>
    <mergeCell ref="F149:I149"/>
    <mergeCell ref="P149:Q149"/>
    <mergeCell ref="M149:O149"/>
    <mergeCell ref="F150:I150"/>
    <mergeCell ref="P150:Q150"/>
    <mergeCell ref="M150:O150"/>
    <mergeCell ref="F151:I151"/>
    <mergeCell ref="P151:Q151"/>
    <mergeCell ref="M151:O151"/>
    <mergeCell ref="F152:I152"/>
    <mergeCell ref="P152:Q152"/>
    <mergeCell ref="M152:O152"/>
    <mergeCell ref="F153:I153"/>
    <mergeCell ref="P153:Q153"/>
    <mergeCell ref="M153:O153"/>
    <mergeCell ref="F154:I154"/>
    <mergeCell ref="P154:Q154"/>
    <mergeCell ref="M154:O154"/>
    <mergeCell ref="F155:I155"/>
    <mergeCell ref="P155:Q155"/>
    <mergeCell ref="M155:O155"/>
    <mergeCell ref="F156:I156"/>
    <mergeCell ref="P156:Q156"/>
    <mergeCell ref="M156:O156"/>
    <mergeCell ref="F157:I157"/>
    <mergeCell ref="P157:Q157"/>
    <mergeCell ref="M157:O157"/>
    <mergeCell ref="F158:I158"/>
    <mergeCell ref="P158:Q158"/>
    <mergeCell ref="M158:O158"/>
    <mergeCell ref="F159:I159"/>
    <mergeCell ref="P159:Q159"/>
    <mergeCell ref="M159:O159"/>
    <mergeCell ref="F160:I160"/>
    <mergeCell ref="P160:Q160"/>
    <mergeCell ref="M160:O160"/>
    <mergeCell ref="F161:I161"/>
    <mergeCell ref="P161:Q161"/>
    <mergeCell ref="M161:O161"/>
    <mergeCell ref="F162:I162"/>
    <mergeCell ref="P162:Q162"/>
    <mergeCell ref="M162:O162"/>
    <mergeCell ref="F163:I163"/>
    <mergeCell ref="P163:Q163"/>
    <mergeCell ref="M163:O163"/>
    <mergeCell ref="F164:I164"/>
    <mergeCell ref="P164:Q164"/>
    <mergeCell ref="M164:O164"/>
    <mergeCell ref="F166:I166"/>
    <mergeCell ref="P166:Q166"/>
    <mergeCell ref="M166:O166"/>
    <mergeCell ref="F167:I167"/>
    <mergeCell ref="P167:Q167"/>
    <mergeCell ref="M167:O167"/>
    <mergeCell ref="F169:I169"/>
    <mergeCell ref="P169:Q169"/>
    <mergeCell ref="M169:O169"/>
    <mergeCell ref="F170:I170"/>
    <mergeCell ref="P170:Q170"/>
    <mergeCell ref="M170:O170"/>
    <mergeCell ref="F171:I171"/>
    <mergeCell ref="P171:Q171"/>
    <mergeCell ref="M171:O171"/>
    <mergeCell ref="F172:I172"/>
    <mergeCell ref="P172:Q172"/>
    <mergeCell ref="M172:O172"/>
    <mergeCell ref="F173:I173"/>
    <mergeCell ref="P173:Q173"/>
    <mergeCell ref="M173:O173"/>
    <mergeCell ref="F175:I175"/>
    <mergeCell ref="P175:Q175"/>
    <mergeCell ref="M175:O175"/>
    <mergeCell ref="F176:I176"/>
    <mergeCell ref="P176:Q176"/>
    <mergeCell ref="M176:O176"/>
    <mergeCell ref="F177:I177"/>
    <mergeCell ref="P177:Q177"/>
    <mergeCell ref="M177:O177"/>
    <mergeCell ref="F178:I178"/>
    <mergeCell ref="P178:Q178"/>
    <mergeCell ref="M178:O178"/>
    <mergeCell ref="F179:I179"/>
    <mergeCell ref="P179:Q179"/>
    <mergeCell ref="M179:O179"/>
    <mergeCell ref="M118:Q118"/>
    <mergeCell ref="M119:Q119"/>
    <mergeCell ref="M120:Q120"/>
    <mergeCell ref="M165:Q165"/>
    <mergeCell ref="M168:Q168"/>
    <mergeCell ref="M174:Q174"/>
    <mergeCell ref="H1:K1"/>
    <mergeCell ref="S2:AF2"/>
  </mergeCells>
  <dataValidations count="2">
    <dataValidation type="list" allowBlank="1" showInputMessage="1" showErrorMessage="1" error="Povolené sú hodnoty K, M." sqref="D175:D180">
      <formula1>"K, M"</formula1>
    </dataValidation>
    <dataValidation type="list" allowBlank="1" showInputMessage="1" showErrorMessage="1" error="Povolené sú hodnoty základná, znížená, nulová." sqref="U175:U180">
      <formula1>"základná, znížená, nulová"</formula1>
    </dataValidation>
  </dataValidations>
  <hyperlinks>
    <hyperlink ref="F1:G1" location="C2" display="1) Krycí list rozpočtu"/>
    <hyperlink ref="H1:K1" location="C85" display="2) Rekapitulácia rozpočtu"/>
    <hyperlink ref="L1" location="C117" display="3) Rozpočet"/>
    <hyperlink ref="S1:T1" location="'Rekapitulácia stavby'!C2" display="Rekapitulácia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Simona Zajarosova</dc:creator>
  <cp:lastModifiedBy>Simona Zajarosova</cp:lastModifiedBy>
  <dcterms:created xsi:type="dcterms:W3CDTF">2019-09-26T12:48:53Z</dcterms:created>
  <dcterms:modified xsi:type="dcterms:W3CDTF">2019-09-26T12:48:54Z</dcterms:modified>
</cp:coreProperties>
</file>